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S_Raj\PENSION\"/>
    </mc:Choice>
  </mc:AlternateContent>
  <xr:revisionPtr revIDLastSave="0" documentId="13_ncr:1_{03815ADB-EF12-422C-9CAB-F1044BDF4121}" xr6:coauthVersionLast="45" xr6:coauthVersionMax="45" xr10:uidLastSave="{00000000-0000-0000-0000-000000000000}"/>
  <bookViews>
    <workbookView xWindow="4020" yWindow="0" windowWidth="19605" windowHeight="16200" xr2:uid="{00000000-000D-0000-FFFF-FFFF00000000}"/>
  </bookViews>
  <sheets>
    <sheet name="MAIN" sheetId="1" r:id="rId1"/>
    <sheet name="BAL SAL" sheetId="3" r:id="rId2"/>
    <sheet name="CAL" sheetId="2" state="hidden" r:id="rId3"/>
  </sheets>
  <definedNames>
    <definedName name="_xlnm.Print_Area" localSheetId="1">'BAL SAL'!$A$1:$L$31</definedName>
    <definedName name="_xlnm.Print_Area" localSheetId="0">MAIN!$E$1:$F$23</definedName>
    <definedName name="_xlnm.Print_Titles" localSheetId="1">'BAL SAL'!$7:$7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 l="1"/>
  <c r="I17" i="1" l="1"/>
  <c r="E17" i="1" l="1"/>
  <c r="E4" i="3" l="1"/>
  <c r="F17" i="1" l="1"/>
  <c r="F16" i="1"/>
  <c r="F14" i="1"/>
  <c r="F13" i="1"/>
  <c r="G77" i="2" l="1"/>
  <c r="G78" i="2" s="1"/>
  <c r="G79" i="2" s="1"/>
  <c r="G80" i="2" s="1"/>
  <c r="G81" i="2" s="1"/>
  <c r="G82" i="2" s="1"/>
  <c r="G83" i="2" s="1"/>
  <c r="G84" i="2" s="1"/>
  <c r="G85" i="2" s="1"/>
  <c r="L8" i="3"/>
  <c r="G5" i="1" l="1"/>
  <c r="H17" i="1"/>
  <c r="G17" i="1"/>
  <c r="A1" i="3"/>
  <c r="M3" i="3"/>
  <c r="B111" i="3" s="1"/>
  <c r="H111" i="3" s="1"/>
  <c r="M2" i="3"/>
  <c r="P7" i="3"/>
  <c r="P2" i="3" s="1"/>
  <c r="M7" i="3"/>
  <c r="G6" i="1"/>
  <c r="E6" i="1" s="1"/>
  <c r="G8" i="1"/>
  <c r="I18" i="1" s="1"/>
  <c r="E19" i="1"/>
  <c r="G3" i="1"/>
  <c r="F20" i="1"/>
  <c r="G16" i="1" l="1"/>
  <c r="F10" i="1"/>
  <c r="I16" i="1"/>
  <c r="F18" i="1" s="1"/>
  <c r="G111" i="3"/>
  <c r="N111" i="3"/>
  <c r="O111" i="3"/>
  <c r="B31" i="3"/>
  <c r="G31" i="3" s="1"/>
  <c r="B15" i="3"/>
  <c r="B86" i="3"/>
  <c r="B123" i="3"/>
  <c r="H123" i="3" s="1"/>
  <c r="B39" i="3"/>
  <c r="M39" i="3" s="1"/>
  <c r="B69" i="3"/>
  <c r="F15" i="1"/>
  <c r="J5" i="3"/>
  <c r="B66" i="3"/>
  <c r="B129" i="3"/>
  <c r="H129" i="3" s="1"/>
  <c r="B70" i="3"/>
  <c r="B78" i="3"/>
  <c r="B124" i="3"/>
  <c r="H124" i="3" s="1"/>
  <c r="B122" i="3"/>
  <c r="H122" i="3" s="1"/>
  <c r="B94" i="3"/>
  <c r="B100" i="3"/>
  <c r="B110" i="3"/>
  <c r="H110" i="3" s="1"/>
  <c r="G15" i="3"/>
  <c r="B10" i="3"/>
  <c r="B49" i="3"/>
  <c r="B37" i="3"/>
  <c r="B126" i="3"/>
  <c r="H126" i="3" s="1"/>
  <c r="B71" i="3"/>
  <c r="B128" i="3"/>
  <c r="H128" i="3" s="1"/>
  <c r="B64" i="3"/>
  <c r="B56" i="3"/>
  <c r="B72" i="3"/>
  <c r="B50" i="3"/>
  <c r="B106" i="3"/>
  <c r="B45" i="3"/>
  <c r="B102" i="3"/>
  <c r="B38" i="3"/>
  <c r="M111" i="3"/>
  <c r="G18" i="1"/>
  <c r="H18" i="1"/>
  <c r="G19" i="1"/>
  <c r="H16" i="1" s="1"/>
  <c r="H22" i="1" s="1"/>
  <c r="G7" i="1"/>
  <c r="H19" i="1"/>
  <c r="A111" i="3"/>
  <c r="B99" i="3"/>
  <c r="B113" i="3"/>
  <c r="H113" i="3" s="1"/>
  <c r="B59" i="3"/>
  <c r="B12" i="3"/>
  <c r="B47" i="3"/>
  <c r="B101" i="3"/>
  <c r="B13" i="3"/>
  <c r="B43" i="3"/>
  <c r="B79" i="3"/>
  <c r="B104" i="3"/>
  <c r="B29" i="3"/>
  <c r="B80" i="3"/>
  <c r="B120" i="3"/>
  <c r="H120" i="3" s="1"/>
  <c r="B46" i="3"/>
  <c r="B121" i="3"/>
  <c r="H121" i="3" s="1"/>
  <c r="B109" i="3"/>
  <c r="H109" i="3" s="1"/>
  <c r="B97" i="3"/>
  <c r="B84" i="3"/>
  <c r="B68" i="3"/>
  <c r="B52" i="3"/>
  <c r="B35" i="3"/>
  <c r="B18" i="3"/>
  <c r="B125" i="3"/>
  <c r="H125" i="3" s="1"/>
  <c r="B105" i="3"/>
  <c r="B90" i="3"/>
  <c r="B74" i="3"/>
  <c r="B60" i="3"/>
  <c r="B41" i="3"/>
  <c r="B28" i="3"/>
  <c r="B9" i="3"/>
  <c r="B89" i="3"/>
  <c r="B26" i="3"/>
  <c r="B62" i="3"/>
  <c r="B116" i="3"/>
  <c r="H116" i="3" s="1"/>
  <c r="B27" i="3"/>
  <c r="B63" i="3"/>
  <c r="B93" i="3"/>
  <c r="B117" i="3"/>
  <c r="H117" i="3" s="1"/>
  <c r="B16" i="3"/>
  <c r="B44" i="3"/>
  <c r="B65" i="3"/>
  <c r="B98" i="3"/>
  <c r="B107" i="3"/>
  <c r="B115" i="3"/>
  <c r="H115" i="3" s="1"/>
  <c r="B103" i="3"/>
  <c r="B91" i="3"/>
  <c r="B75" i="3"/>
  <c r="B57" i="3"/>
  <c r="B42" i="3"/>
  <c r="B25" i="3"/>
  <c r="B11" i="3"/>
  <c r="B114" i="3"/>
  <c r="H114" i="3" s="1"/>
  <c r="B96" i="3"/>
  <c r="B83" i="3"/>
  <c r="B67" i="3"/>
  <c r="B51" i="3"/>
  <c r="B34" i="3"/>
  <c r="B17" i="3"/>
  <c r="B24" i="3"/>
  <c r="B81" i="3"/>
  <c r="B30" i="3"/>
  <c r="B19" i="3"/>
  <c r="B82" i="3"/>
  <c r="B20" i="3"/>
  <c r="B85" i="3"/>
  <c r="B58" i="3"/>
  <c r="B8" i="3"/>
  <c r="B119" i="3"/>
  <c r="H119" i="3" s="1"/>
  <c r="B95" i="3"/>
  <c r="B61" i="3"/>
  <c r="B32" i="3"/>
  <c r="B118" i="3"/>
  <c r="H118" i="3" s="1"/>
  <c r="B87" i="3"/>
  <c r="B54" i="3"/>
  <c r="B21" i="3"/>
  <c r="B127" i="3"/>
  <c r="H127" i="3" s="1"/>
  <c r="B40" i="3"/>
  <c r="B53" i="3"/>
  <c r="B33" i="3"/>
  <c r="B92" i="3"/>
  <c r="B36" i="3"/>
  <c r="B23" i="3"/>
  <c r="B73" i="3"/>
  <c r="B76" i="3"/>
  <c r="B112" i="3"/>
  <c r="H112" i="3" s="1"/>
  <c r="B88" i="3"/>
  <c r="B55" i="3"/>
  <c r="B22" i="3"/>
  <c r="B108" i="3"/>
  <c r="H108" i="3" s="1"/>
  <c r="B77" i="3"/>
  <c r="B48" i="3"/>
  <c r="B14" i="3"/>
  <c r="N7" i="3"/>
  <c r="O7" i="3"/>
  <c r="A31" i="3" l="1"/>
  <c r="H20" i="1"/>
  <c r="A39" i="3"/>
  <c r="F19" i="1"/>
  <c r="F11" i="1"/>
  <c r="A37" i="3"/>
  <c r="M15" i="3"/>
  <c r="A10" i="3"/>
  <c r="G39" i="3"/>
  <c r="M31" i="3"/>
  <c r="O8" i="3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N8" i="3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A94" i="3"/>
  <c r="M123" i="3"/>
  <c r="N123" i="3"/>
  <c r="O123" i="3"/>
  <c r="O113" i="3"/>
  <c r="N113" i="3"/>
  <c r="A50" i="3"/>
  <c r="N128" i="3"/>
  <c r="O128" i="3"/>
  <c r="A49" i="3"/>
  <c r="M122" i="3"/>
  <c r="N122" i="3"/>
  <c r="O122" i="3"/>
  <c r="A15" i="3"/>
  <c r="M86" i="3"/>
  <c r="O121" i="3"/>
  <c r="N121" i="3"/>
  <c r="O116" i="3"/>
  <c r="N116" i="3"/>
  <c r="O108" i="3"/>
  <c r="N108" i="3"/>
  <c r="O120" i="3"/>
  <c r="N120" i="3"/>
  <c r="G72" i="3"/>
  <c r="M110" i="3"/>
  <c r="O110" i="3"/>
  <c r="N110" i="3"/>
  <c r="G124" i="3"/>
  <c r="O124" i="3"/>
  <c r="N124" i="3"/>
  <c r="N129" i="3"/>
  <c r="O129" i="3"/>
  <c r="G69" i="3"/>
  <c r="O125" i="3"/>
  <c r="N125" i="3"/>
  <c r="M70" i="3"/>
  <c r="O117" i="3"/>
  <c r="N117" i="3"/>
  <c r="O112" i="3"/>
  <c r="N112" i="3"/>
  <c r="N127" i="3"/>
  <c r="O127" i="3"/>
  <c r="O118" i="3"/>
  <c r="N118" i="3"/>
  <c r="N119" i="3"/>
  <c r="O119" i="3"/>
  <c r="N114" i="3"/>
  <c r="O114" i="3"/>
  <c r="N115" i="3"/>
  <c r="O115" i="3"/>
  <c r="O109" i="3"/>
  <c r="N109" i="3"/>
  <c r="G56" i="3"/>
  <c r="O126" i="3"/>
  <c r="N126" i="3"/>
  <c r="M100" i="3"/>
  <c r="M66" i="3"/>
  <c r="A122" i="3"/>
  <c r="A86" i="3"/>
  <c r="A66" i="3"/>
  <c r="G122" i="3"/>
  <c r="G86" i="3"/>
  <c r="G123" i="3"/>
  <c r="A123" i="3"/>
  <c r="G94" i="3"/>
  <c r="M69" i="3"/>
  <c r="A69" i="3"/>
  <c r="G66" i="3"/>
  <c r="M56" i="3"/>
  <c r="A129" i="3"/>
  <c r="L129" i="3"/>
  <c r="G129" i="3"/>
  <c r="F129" i="3"/>
  <c r="K129" i="3"/>
  <c r="J129" i="3"/>
  <c r="I129" i="3"/>
  <c r="E129" i="3"/>
  <c r="M49" i="3"/>
  <c r="M94" i="3"/>
  <c r="A72" i="3"/>
  <c r="A124" i="3"/>
  <c r="M124" i="3"/>
  <c r="A110" i="3"/>
  <c r="G110" i="3"/>
  <c r="G100" i="3"/>
  <c r="A100" i="3"/>
  <c r="A78" i="3"/>
  <c r="M78" i="3"/>
  <c r="G78" i="3"/>
  <c r="A70" i="3"/>
  <c r="G70" i="3"/>
  <c r="M64" i="3"/>
  <c r="A64" i="3"/>
  <c r="G64" i="3"/>
  <c r="A38" i="3"/>
  <c r="M38" i="3"/>
  <c r="G38" i="3"/>
  <c r="M128" i="3"/>
  <c r="A128" i="3"/>
  <c r="G128" i="3"/>
  <c r="G102" i="3"/>
  <c r="A102" i="3"/>
  <c r="M102" i="3"/>
  <c r="M72" i="3"/>
  <c r="M71" i="3"/>
  <c r="A71" i="3"/>
  <c r="G71" i="3"/>
  <c r="G10" i="3"/>
  <c r="M10" i="3"/>
  <c r="A106" i="3"/>
  <c r="M106" i="3"/>
  <c r="G106" i="3"/>
  <c r="M50" i="3"/>
  <c r="G50" i="3"/>
  <c r="G49" i="3"/>
  <c r="G37" i="3"/>
  <c r="M37" i="3"/>
  <c r="G45" i="3"/>
  <c r="M45" i="3"/>
  <c r="A45" i="3"/>
  <c r="A56" i="3"/>
  <c r="A126" i="3"/>
  <c r="G126" i="3"/>
  <c r="M126" i="3"/>
  <c r="E10" i="1"/>
  <c r="M73" i="3"/>
  <c r="A73" i="3"/>
  <c r="G73" i="3"/>
  <c r="M32" i="3"/>
  <c r="G32" i="3"/>
  <c r="A32" i="3"/>
  <c r="A67" i="3"/>
  <c r="M67" i="3"/>
  <c r="G67" i="3"/>
  <c r="M16" i="3"/>
  <c r="A16" i="3"/>
  <c r="G16" i="3"/>
  <c r="M125" i="3"/>
  <c r="A125" i="3"/>
  <c r="G125" i="3"/>
  <c r="M29" i="3"/>
  <c r="A29" i="3"/>
  <c r="G29" i="3"/>
  <c r="A88" i="3"/>
  <c r="G88" i="3"/>
  <c r="M88" i="3"/>
  <c r="A53" i="3"/>
  <c r="G53" i="3"/>
  <c r="M53" i="3"/>
  <c r="G108" i="3"/>
  <c r="M108" i="3"/>
  <c r="A108" i="3"/>
  <c r="M112" i="3"/>
  <c r="A112" i="3"/>
  <c r="G112" i="3"/>
  <c r="A36" i="3"/>
  <c r="G36" i="3"/>
  <c r="M36" i="3"/>
  <c r="G40" i="3"/>
  <c r="M40" i="3"/>
  <c r="A40" i="3"/>
  <c r="A87" i="3"/>
  <c r="G87" i="3"/>
  <c r="M87" i="3"/>
  <c r="M95" i="3"/>
  <c r="A95" i="3"/>
  <c r="G95" i="3"/>
  <c r="M85" i="3"/>
  <c r="G85" i="3"/>
  <c r="A85" i="3"/>
  <c r="A30" i="3"/>
  <c r="M30" i="3"/>
  <c r="G30" i="3"/>
  <c r="G34" i="3"/>
  <c r="A34" i="3"/>
  <c r="M34" i="3"/>
  <c r="A96" i="3"/>
  <c r="M96" i="3"/>
  <c r="G96" i="3"/>
  <c r="A42" i="3"/>
  <c r="M42" i="3"/>
  <c r="G42" i="3"/>
  <c r="G103" i="3"/>
  <c r="M103" i="3"/>
  <c r="A103" i="3"/>
  <c r="G65" i="3"/>
  <c r="M65" i="3"/>
  <c r="A65" i="3"/>
  <c r="G93" i="3"/>
  <c r="M93" i="3"/>
  <c r="A93" i="3"/>
  <c r="M62" i="3"/>
  <c r="G62" i="3"/>
  <c r="A62" i="3"/>
  <c r="M28" i="3"/>
  <c r="A28" i="3"/>
  <c r="G28" i="3"/>
  <c r="A90" i="3"/>
  <c r="M90" i="3"/>
  <c r="G90" i="3"/>
  <c r="G35" i="3"/>
  <c r="A35" i="3"/>
  <c r="M35" i="3"/>
  <c r="M97" i="3"/>
  <c r="G97" i="3"/>
  <c r="A97" i="3"/>
  <c r="A120" i="3"/>
  <c r="M120" i="3"/>
  <c r="G120" i="3"/>
  <c r="G104" i="3"/>
  <c r="A104" i="3"/>
  <c r="M104" i="3"/>
  <c r="M101" i="3"/>
  <c r="G101" i="3"/>
  <c r="A101" i="3"/>
  <c r="M113" i="3"/>
  <c r="G113" i="3"/>
  <c r="A113" i="3"/>
  <c r="M48" i="3"/>
  <c r="A48" i="3"/>
  <c r="G48" i="3"/>
  <c r="M33" i="3"/>
  <c r="A33" i="3"/>
  <c r="G33" i="3"/>
  <c r="G82" i="3"/>
  <c r="M82" i="3"/>
  <c r="A82" i="3"/>
  <c r="A75" i="3"/>
  <c r="M75" i="3"/>
  <c r="G75" i="3"/>
  <c r="A27" i="3"/>
  <c r="G27" i="3"/>
  <c r="M27" i="3"/>
  <c r="M68" i="3"/>
  <c r="A68" i="3"/>
  <c r="G68" i="3"/>
  <c r="A43" i="3"/>
  <c r="M43" i="3"/>
  <c r="G43" i="3"/>
  <c r="A14" i="3"/>
  <c r="M14" i="3"/>
  <c r="G14" i="3"/>
  <c r="G22" i="3"/>
  <c r="A22" i="3"/>
  <c r="M22" i="3"/>
  <c r="A76" i="3"/>
  <c r="M76" i="3"/>
  <c r="G76" i="3"/>
  <c r="A92" i="3"/>
  <c r="M92" i="3"/>
  <c r="G92" i="3"/>
  <c r="A127" i="3"/>
  <c r="G127" i="3"/>
  <c r="M127" i="3"/>
  <c r="M118" i="3"/>
  <c r="A118" i="3"/>
  <c r="G118" i="3"/>
  <c r="G119" i="3"/>
  <c r="A119" i="3"/>
  <c r="M119" i="3"/>
  <c r="A20" i="3"/>
  <c r="M20" i="3"/>
  <c r="G20" i="3"/>
  <c r="G81" i="3"/>
  <c r="M81" i="3"/>
  <c r="A81" i="3"/>
  <c r="M51" i="3"/>
  <c r="G51" i="3"/>
  <c r="A51" i="3"/>
  <c r="M114" i="3"/>
  <c r="G114" i="3"/>
  <c r="A114" i="3"/>
  <c r="M57" i="3"/>
  <c r="A57" i="3"/>
  <c r="G57" i="3"/>
  <c r="M115" i="3"/>
  <c r="A115" i="3"/>
  <c r="G115" i="3"/>
  <c r="M44" i="3"/>
  <c r="G44" i="3"/>
  <c r="A44" i="3"/>
  <c r="M63" i="3"/>
  <c r="A63" i="3"/>
  <c r="G63" i="3"/>
  <c r="A26" i="3"/>
  <c r="G26" i="3"/>
  <c r="M26" i="3"/>
  <c r="G41" i="3"/>
  <c r="A41" i="3"/>
  <c r="M41" i="3"/>
  <c r="A105" i="3"/>
  <c r="G105" i="3"/>
  <c r="M105" i="3"/>
  <c r="M52" i="3"/>
  <c r="A52" i="3"/>
  <c r="G52" i="3"/>
  <c r="G109" i="3"/>
  <c r="A109" i="3"/>
  <c r="M109" i="3"/>
  <c r="M80" i="3"/>
  <c r="G80" i="3"/>
  <c r="A80" i="3"/>
  <c r="A79" i="3"/>
  <c r="M79" i="3"/>
  <c r="G79" i="3"/>
  <c r="A47" i="3"/>
  <c r="G47" i="3"/>
  <c r="M47" i="3"/>
  <c r="G99" i="3"/>
  <c r="M99" i="3"/>
  <c r="A99" i="3"/>
  <c r="M55" i="3"/>
  <c r="G55" i="3"/>
  <c r="A55" i="3"/>
  <c r="A8" i="3"/>
  <c r="G8" i="3"/>
  <c r="G11" i="3"/>
  <c r="M11" i="3"/>
  <c r="A11" i="3"/>
  <c r="M89" i="3"/>
  <c r="A89" i="3"/>
  <c r="G89" i="3"/>
  <c r="G12" i="3"/>
  <c r="A12" i="3"/>
  <c r="M12" i="3"/>
  <c r="G21" i="3"/>
  <c r="M21" i="3"/>
  <c r="A21" i="3"/>
  <c r="M24" i="3"/>
  <c r="G24" i="3"/>
  <c r="A24" i="3"/>
  <c r="A107" i="3"/>
  <c r="G107" i="3"/>
  <c r="M107" i="3"/>
  <c r="G60" i="3"/>
  <c r="M60" i="3"/>
  <c r="A60" i="3"/>
  <c r="A121" i="3"/>
  <c r="G121" i="3"/>
  <c r="M121" i="3"/>
  <c r="G77" i="3"/>
  <c r="M77" i="3"/>
  <c r="A77" i="3"/>
  <c r="A23" i="3"/>
  <c r="M23" i="3"/>
  <c r="G23" i="3"/>
  <c r="M54" i="3"/>
  <c r="A54" i="3"/>
  <c r="G54" i="3"/>
  <c r="A61" i="3"/>
  <c r="M61" i="3"/>
  <c r="G61" i="3"/>
  <c r="M58" i="3"/>
  <c r="G58" i="3"/>
  <c r="A58" i="3"/>
  <c r="A19" i="3"/>
  <c r="M19" i="3"/>
  <c r="G19" i="3"/>
  <c r="G17" i="3"/>
  <c r="M17" i="3"/>
  <c r="A17" i="3"/>
  <c r="G83" i="3"/>
  <c r="A83" i="3"/>
  <c r="M83" i="3"/>
  <c r="G25" i="3"/>
  <c r="A25" i="3"/>
  <c r="M25" i="3"/>
  <c r="M91" i="3"/>
  <c r="G91" i="3"/>
  <c r="A91" i="3"/>
  <c r="M98" i="3"/>
  <c r="A98" i="3"/>
  <c r="G98" i="3"/>
  <c r="A117" i="3"/>
  <c r="G117" i="3"/>
  <c r="M117" i="3"/>
  <c r="A116" i="3"/>
  <c r="M116" i="3"/>
  <c r="G116" i="3"/>
  <c r="M9" i="3"/>
  <c r="L9" i="3" s="1"/>
  <c r="G9" i="3"/>
  <c r="A9" i="3"/>
  <c r="M74" i="3"/>
  <c r="A74" i="3"/>
  <c r="G74" i="3"/>
  <c r="G18" i="3"/>
  <c r="M18" i="3"/>
  <c r="A18" i="3"/>
  <c r="A84" i="3"/>
  <c r="M84" i="3"/>
  <c r="G84" i="3"/>
  <c r="M46" i="3"/>
  <c r="G46" i="3"/>
  <c r="A46" i="3"/>
  <c r="M129" i="3"/>
  <c r="M13" i="3"/>
  <c r="A13" i="3"/>
  <c r="G13" i="3"/>
  <c r="G59" i="3"/>
  <c r="A59" i="3"/>
  <c r="M59" i="3"/>
  <c r="G20" i="1"/>
  <c r="G22" i="1" s="1"/>
  <c r="I22" i="1" l="1"/>
  <c r="I23" i="1" s="1"/>
  <c r="C8" i="3"/>
  <c r="E8" i="3" s="1"/>
  <c r="L10" i="3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D8" i="3"/>
  <c r="H8" i="3" s="1"/>
  <c r="E21" i="1"/>
  <c r="G21" i="1" l="1"/>
  <c r="J8" i="3"/>
  <c r="F8" i="3"/>
  <c r="I8" i="3" s="1"/>
  <c r="C9" i="3"/>
  <c r="J9" i="3" s="1"/>
  <c r="D9" i="3"/>
  <c r="H9" i="3" s="1"/>
  <c r="D10" i="3"/>
  <c r="H10" i="3" s="1"/>
  <c r="C10" i="3"/>
  <c r="K8" i="3" l="1"/>
  <c r="E9" i="3"/>
  <c r="F9" i="3"/>
  <c r="F10" i="3"/>
  <c r="E10" i="3"/>
  <c r="J10" i="3"/>
  <c r="D11" i="3"/>
  <c r="H11" i="3" s="1"/>
  <c r="C11" i="3"/>
  <c r="F21" i="1" l="1"/>
  <c r="I9" i="3"/>
  <c r="K9" i="3" s="1"/>
  <c r="I10" i="3"/>
  <c r="K10" i="3" s="1"/>
  <c r="C12" i="3"/>
  <c r="J11" i="3"/>
  <c r="F11" i="3"/>
  <c r="E11" i="3"/>
  <c r="D12" i="3"/>
  <c r="H12" i="3" s="1"/>
  <c r="F23" i="1" l="1"/>
  <c r="F22" i="1"/>
  <c r="I11" i="3"/>
  <c r="K11" i="3" s="1"/>
  <c r="D13" i="3"/>
  <c r="H13" i="3" s="1"/>
  <c r="J12" i="3"/>
  <c r="F12" i="3"/>
  <c r="E12" i="3"/>
  <c r="C13" i="3"/>
  <c r="I12" i="3" l="1"/>
  <c r="K12" i="3" s="1"/>
  <c r="C14" i="3"/>
  <c r="F13" i="3"/>
  <c r="J13" i="3"/>
  <c r="E13" i="3"/>
  <c r="D14" i="3"/>
  <c r="H14" i="3" s="1"/>
  <c r="I13" i="3" l="1"/>
  <c r="K13" i="3" s="1"/>
  <c r="D15" i="3"/>
  <c r="H15" i="3" s="1"/>
  <c r="J14" i="3"/>
  <c r="F14" i="3"/>
  <c r="E14" i="3"/>
  <c r="C15" i="3"/>
  <c r="I14" i="3" l="1"/>
  <c r="K14" i="3" s="1"/>
  <c r="C16" i="3"/>
  <c r="J15" i="3"/>
  <c r="F15" i="3"/>
  <c r="E15" i="3"/>
  <c r="D16" i="3"/>
  <c r="H16" i="3" s="1"/>
  <c r="I15" i="3" l="1"/>
  <c r="K15" i="3" s="1"/>
  <c r="D17" i="3"/>
  <c r="H17" i="3" s="1"/>
  <c r="C17" i="3"/>
  <c r="E16" i="3"/>
  <c r="J16" i="3"/>
  <c r="F16" i="3"/>
  <c r="I16" i="3" l="1"/>
  <c r="K16" i="3" s="1"/>
  <c r="C18" i="3"/>
  <c r="J17" i="3"/>
  <c r="E17" i="3"/>
  <c r="F17" i="3"/>
  <c r="D18" i="3"/>
  <c r="H18" i="3" s="1"/>
  <c r="I17" i="3" l="1"/>
  <c r="K17" i="3" s="1"/>
  <c r="D19" i="3"/>
  <c r="H19" i="3" s="1"/>
  <c r="C19" i="3"/>
  <c r="J18" i="3"/>
  <c r="E18" i="3"/>
  <c r="F18" i="3"/>
  <c r="I18" i="3" l="1"/>
  <c r="K18" i="3" s="1"/>
  <c r="C20" i="3"/>
  <c r="F19" i="3"/>
  <c r="J19" i="3"/>
  <c r="E19" i="3"/>
  <c r="D20" i="3"/>
  <c r="H20" i="3" s="1"/>
  <c r="I19" i="3" l="1"/>
  <c r="K19" i="3" s="1"/>
  <c r="D21" i="3"/>
  <c r="H21" i="3" s="1"/>
  <c r="C21" i="3"/>
  <c r="F20" i="3"/>
  <c r="J20" i="3"/>
  <c r="E20" i="3"/>
  <c r="I20" i="3" l="1"/>
  <c r="K20" i="3" s="1"/>
  <c r="C22" i="3"/>
  <c r="F21" i="3"/>
  <c r="J21" i="3"/>
  <c r="E21" i="3"/>
  <c r="D22" i="3"/>
  <c r="H22" i="3" s="1"/>
  <c r="I21" i="3" l="1"/>
  <c r="K21" i="3" s="1"/>
  <c r="D23" i="3"/>
  <c r="H23" i="3" s="1"/>
  <c r="C23" i="3"/>
  <c r="J22" i="3"/>
  <c r="F22" i="3"/>
  <c r="E22" i="3"/>
  <c r="I22" i="3" l="1"/>
  <c r="K22" i="3" s="1"/>
  <c r="C24" i="3"/>
  <c r="F23" i="3"/>
  <c r="J23" i="3"/>
  <c r="E23" i="3"/>
  <c r="D24" i="3"/>
  <c r="H24" i="3" s="1"/>
  <c r="I23" i="3" l="1"/>
  <c r="K23" i="3" s="1"/>
  <c r="C25" i="3"/>
  <c r="D25" i="3"/>
  <c r="H25" i="3" s="1"/>
  <c r="E24" i="3"/>
  <c r="J24" i="3"/>
  <c r="F24" i="3"/>
  <c r="I24" i="3" l="1"/>
  <c r="K24" i="3" s="1"/>
  <c r="D26" i="3"/>
  <c r="H26" i="3" s="1"/>
  <c r="C26" i="3"/>
  <c r="J25" i="3"/>
  <c r="E25" i="3"/>
  <c r="F25" i="3"/>
  <c r="I25" i="3" l="1"/>
  <c r="K25" i="3" s="1"/>
  <c r="C27" i="3"/>
  <c r="J26" i="3"/>
  <c r="E26" i="3"/>
  <c r="F26" i="3"/>
  <c r="D27" i="3"/>
  <c r="H27" i="3" s="1"/>
  <c r="I26" i="3" l="1"/>
  <c r="K26" i="3" s="1"/>
  <c r="D28" i="3"/>
  <c r="H28" i="3" s="1"/>
  <c r="C28" i="3"/>
  <c r="J27" i="3"/>
  <c r="F27" i="3"/>
  <c r="E27" i="3"/>
  <c r="I27" i="3" l="1"/>
  <c r="K27" i="3" s="1"/>
  <c r="C29" i="3"/>
  <c r="F28" i="3"/>
  <c r="E28" i="3"/>
  <c r="J28" i="3"/>
  <c r="D29" i="3"/>
  <c r="H29" i="3" s="1"/>
  <c r="D30" i="3" l="1"/>
  <c r="H30" i="3" s="1"/>
  <c r="C30" i="3"/>
  <c r="F30" i="3" s="1"/>
  <c r="I28" i="3"/>
  <c r="K28" i="3" s="1"/>
  <c r="J29" i="3"/>
  <c r="E29" i="3"/>
  <c r="F29" i="3"/>
  <c r="I29" i="3" l="1"/>
  <c r="K29" i="3" s="1"/>
  <c r="E30" i="3"/>
  <c r="I30" i="3" s="1"/>
  <c r="J30" i="3"/>
  <c r="C31" i="3"/>
  <c r="D31" i="3"/>
  <c r="H31" i="3" s="1"/>
  <c r="K30" i="3" l="1"/>
  <c r="D32" i="3"/>
  <c r="H32" i="3" s="1"/>
  <c r="C32" i="3"/>
  <c r="J31" i="3"/>
  <c r="E31" i="3"/>
  <c r="F31" i="3"/>
  <c r="I31" i="3" l="1"/>
  <c r="K31" i="3" s="1"/>
  <c r="D33" i="3"/>
  <c r="H33" i="3" s="1"/>
  <c r="C33" i="3"/>
  <c r="F32" i="3"/>
  <c r="J32" i="3"/>
  <c r="E32" i="3"/>
  <c r="I32" i="3" l="1"/>
  <c r="K32" i="3" s="1"/>
  <c r="J33" i="3"/>
  <c r="E33" i="3"/>
  <c r="F33" i="3"/>
  <c r="D34" i="3"/>
  <c r="H34" i="3" s="1"/>
  <c r="C34" i="3"/>
  <c r="I33" i="3" l="1"/>
  <c r="K33" i="3" s="1"/>
  <c r="F34" i="3"/>
  <c r="E34" i="3"/>
  <c r="J34" i="3"/>
  <c r="D35" i="3"/>
  <c r="H35" i="3" s="1"/>
  <c r="C35" i="3"/>
  <c r="I34" i="3" l="1"/>
  <c r="K34" i="3" s="1"/>
  <c r="F35" i="3"/>
  <c r="E35" i="3"/>
  <c r="J35" i="3"/>
  <c r="D36" i="3"/>
  <c r="H36" i="3" s="1"/>
  <c r="C36" i="3"/>
  <c r="I35" i="3" l="1"/>
  <c r="K35" i="3" s="1"/>
  <c r="J36" i="3"/>
  <c r="E36" i="3"/>
  <c r="F36" i="3"/>
  <c r="D37" i="3"/>
  <c r="H37" i="3" s="1"/>
  <c r="C37" i="3"/>
  <c r="I36" i="3" l="1"/>
  <c r="K36" i="3" s="1"/>
  <c r="C38" i="3"/>
  <c r="F37" i="3"/>
  <c r="E37" i="3"/>
  <c r="J37" i="3"/>
  <c r="D38" i="3"/>
  <c r="H38" i="3" s="1"/>
  <c r="I37" i="3" l="1"/>
  <c r="K37" i="3" s="1"/>
  <c r="C39" i="3"/>
  <c r="D39" i="3"/>
  <c r="H39" i="3" s="1"/>
  <c r="F38" i="3"/>
  <c r="J38" i="3"/>
  <c r="E38" i="3"/>
  <c r="I38" i="3" l="1"/>
  <c r="K38" i="3" s="1"/>
  <c r="D40" i="3"/>
  <c r="H40" i="3" s="1"/>
  <c r="C40" i="3"/>
  <c r="E39" i="3"/>
  <c r="F39" i="3"/>
  <c r="J39" i="3"/>
  <c r="I39" i="3" l="1"/>
  <c r="K39" i="3" s="1"/>
  <c r="C41" i="3"/>
  <c r="D41" i="3"/>
  <c r="H41" i="3" s="1"/>
  <c r="J40" i="3"/>
  <c r="F40" i="3"/>
  <c r="E40" i="3"/>
  <c r="I40" i="3" l="1"/>
  <c r="K40" i="3" s="1"/>
  <c r="D42" i="3"/>
  <c r="H42" i="3" s="1"/>
  <c r="C42" i="3"/>
  <c r="F41" i="3"/>
  <c r="J41" i="3"/>
  <c r="E41" i="3"/>
  <c r="I41" i="3" l="1"/>
  <c r="K41" i="3" s="1"/>
  <c r="C43" i="3"/>
  <c r="E42" i="3"/>
  <c r="F42" i="3"/>
  <c r="J42" i="3"/>
  <c r="D43" i="3"/>
  <c r="H43" i="3" s="1"/>
  <c r="I42" i="3" l="1"/>
  <c r="K42" i="3" s="1"/>
  <c r="C44" i="3"/>
  <c r="D44" i="3"/>
  <c r="H44" i="3" s="1"/>
  <c r="F43" i="3"/>
  <c r="J43" i="3"/>
  <c r="E43" i="3"/>
  <c r="I43" i="3" l="1"/>
  <c r="K43" i="3" s="1"/>
  <c r="D45" i="3"/>
  <c r="H45" i="3" s="1"/>
  <c r="C45" i="3"/>
  <c r="F44" i="3"/>
  <c r="J44" i="3"/>
  <c r="E44" i="3"/>
  <c r="I44" i="3" l="1"/>
  <c r="K44" i="3" s="1"/>
  <c r="F45" i="3"/>
  <c r="J45" i="3"/>
  <c r="E45" i="3"/>
  <c r="D46" i="3"/>
  <c r="H46" i="3" s="1"/>
  <c r="C46" i="3"/>
  <c r="I45" i="3" l="1"/>
  <c r="K45" i="3" s="1"/>
  <c r="D47" i="3"/>
  <c r="H47" i="3" s="1"/>
  <c r="C47" i="3"/>
  <c r="F46" i="3"/>
  <c r="J46" i="3"/>
  <c r="E46" i="3"/>
  <c r="I46" i="3" l="1"/>
  <c r="K46" i="3" s="1"/>
  <c r="F47" i="3"/>
  <c r="J47" i="3"/>
  <c r="E47" i="3"/>
  <c r="D48" i="3"/>
  <c r="H48" i="3" s="1"/>
  <c r="C48" i="3"/>
  <c r="I47" i="3" l="1"/>
  <c r="K47" i="3" s="1"/>
  <c r="C49" i="3"/>
  <c r="J48" i="3"/>
  <c r="F48" i="3"/>
  <c r="E48" i="3"/>
  <c r="D49" i="3"/>
  <c r="H49" i="3" s="1"/>
  <c r="I48" i="3" l="1"/>
  <c r="K48" i="3" s="1"/>
  <c r="D50" i="3"/>
  <c r="H50" i="3" s="1"/>
  <c r="C50" i="3"/>
  <c r="F49" i="3"/>
  <c r="E49" i="3"/>
  <c r="J49" i="3"/>
  <c r="I49" i="3" l="1"/>
  <c r="K49" i="3" s="1"/>
  <c r="D51" i="3"/>
  <c r="H51" i="3" s="1"/>
  <c r="C51" i="3"/>
  <c r="F50" i="3"/>
  <c r="J50" i="3"/>
  <c r="E50" i="3"/>
  <c r="I50" i="3" l="1"/>
  <c r="K50" i="3" s="1"/>
  <c r="D52" i="3"/>
  <c r="H52" i="3" s="1"/>
  <c r="F51" i="3"/>
  <c r="J51" i="3"/>
  <c r="E51" i="3"/>
  <c r="C52" i="3"/>
  <c r="I51" i="3" l="1"/>
  <c r="K51" i="3" s="1"/>
  <c r="C53" i="3"/>
  <c r="D53" i="3"/>
  <c r="H53" i="3" s="1"/>
  <c r="J52" i="3"/>
  <c r="F52" i="3"/>
  <c r="E52" i="3"/>
  <c r="I52" i="3" l="1"/>
  <c r="K52" i="3" s="1"/>
  <c r="C54" i="3"/>
  <c r="D54" i="3"/>
  <c r="H54" i="3" s="1"/>
  <c r="F53" i="3"/>
  <c r="E53" i="3"/>
  <c r="J53" i="3"/>
  <c r="I53" i="3" l="1"/>
  <c r="K53" i="3"/>
  <c r="C55" i="3"/>
  <c r="D55" i="3"/>
  <c r="H55" i="3" s="1"/>
  <c r="J54" i="3"/>
  <c r="E54" i="3"/>
  <c r="F54" i="3"/>
  <c r="I54" i="3" l="1"/>
  <c r="K54" i="3" s="1"/>
  <c r="D56" i="3"/>
  <c r="H56" i="3" s="1"/>
  <c r="C56" i="3"/>
  <c r="E55" i="3"/>
  <c r="J55" i="3"/>
  <c r="F55" i="3"/>
  <c r="I55" i="3" l="1"/>
  <c r="K55" i="3" s="1"/>
  <c r="C57" i="3"/>
  <c r="D57" i="3"/>
  <c r="H57" i="3" s="1"/>
  <c r="F56" i="3"/>
  <c r="J56" i="3"/>
  <c r="E56" i="3"/>
  <c r="I56" i="3" l="1"/>
  <c r="K56" i="3" s="1"/>
  <c r="C58" i="3"/>
  <c r="D58" i="3"/>
  <c r="H58" i="3" s="1"/>
  <c r="F57" i="3"/>
  <c r="J57" i="3"/>
  <c r="E57" i="3"/>
  <c r="I57" i="3" l="1"/>
  <c r="K57" i="3" s="1"/>
  <c r="C59" i="3"/>
  <c r="D59" i="3"/>
  <c r="H59" i="3" s="1"/>
  <c r="E58" i="3"/>
  <c r="J58" i="3"/>
  <c r="F58" i="3"/>
  <c r="I58" i="3" l="1"/>
  <c r="K58" i="3" s="1"/>
  <c r="C60" i="3"/>
  <c r="D60" i="3"/>
  <c r="H60" i="3" s="1"/>
  <c r="E59" i="3"/>
  <c r="F59" i="3"/>
  <c r="J59" i="3"/>
  <c r="I59" i="3" l="1"/>
  <c r="K59" i="3" s="1"/>
  <c r="D61" i="3"/>
  <c r="H61" i="3" s="1"/>
  <c r="C61" i="3"/>
  <c r="E60" i="3"/>
  <c r="J60" i="3"/>
  <c r="F60" i="3"/>
  <c r="I60" i="3" l="1"/>
  <c r="K60" i="3" s="1"/>
  <c r="J61" i="3"/>
  <c r="E61" i="3"/>
  <c r="F61" i="3"/>
  <c r="D62" i="3"/>
  <c r="H62" i="3" s="1"/>
  <c r="C62" i="3"/>
  <c r="I61" i="3" l="1"/>
  <c r="K61" i="3" s="1"/>
  <c r="C63" i="3"/>
  <c r="E62" i="3"/>
  <c r="J62" i="3"/>
  <c r="F62" i="3"/>
  <c r="D63" i="3"/>
  <c r="H63" i="3" s="1"/>
  <c r="I62" i="3" l="1"/>
  <c r="K62" i="3" s="1"/>
  <c r="C64" i="3"/>
  <c r="D64" i="3"/>
  <c r="H64" i="3" s="1"/>
  <c r="E63" i="3"/>
  <c r="J63" i="3"/>
  <c r="F63" i="3"/>
  <c r="I63" i="3" l="1"/>
  <c r="K63" i="3" s="1"/>
  <c r="C65" i="3"/>
  <c r="D65" i="3"/>
  <c r="H65" i="3" s="1"/>
  <c r="J64" i="3"/>
  <c r="F64" i="3"/>
  <c r="E64" i="3"/>
  <c r="I64" i="3" l="1"/>
  <c r="K64" i="3" s="1"/>
  <c r="D66" i="3"/>
  <c r="H66" i="3" s="1"/>
  <c r="C66" i="3"/>
  <c r="E65" i="3"/>
  <c r="F65" i="3"/>
  <c r="J65" i="3"/>
  <c r="I65" i="3" l="1"/>
  <c r="K65" i="3" s="1"/>
  <c r="J66" i="3"/>
  <c r="E66" i="3"/>
  <c r="F66" i="3"/>
  <c r="D67" i="3"/>
  <c r="H67" i="3" s="1"/>
  <c r="C67" i="3"/>
  <c r="I66" i="3" l="1"/>
  <c r="K66" i="3" s="1"/>
  <c r="F67" i="3"/>
  <c r="J67" i="3"/>
  <c r="E67" i="3"/>
  <c r="D68" i="3"/>
  <c r="H68" i="3" s="1"/>
  <c r="C68" i="3"/>
  <c r="I67" i="3" l="1"/>
  <c r="K67" i="3" s="1"/>
  <c r="C69" i="3"/>
  <c r="E68" i="3"/>
  <c r="F68" i="3"/>
  <c r="J68" i="3"/>
  <c r="D69" i="3"/>
  <c r="H69" i="3" s="1"/>
  <c r="I68" i="3" l="1"/>
  <c r="K68" i="3" s="1"/>
  <c r="C70" i="3"/>
  <c r="D70" i="3"/>
  <c r="H70" i="3" s="1"/>
  <c r="E69" i="3"/>
  <c r="F69" i="3"/>
  <c r="J69" i="3"/>
  <c r="I69" i="3" l="1"/>
  <c r="K69" i="3" s="1"/>
  <c r="D71" i="3"/>
  <c r="H71" i="3" s="1"/>
  <c r="C71" i="3"/>
  <c r="F70" i="3"/>
  <c r="E70" i="3"/>
  <c r="J70" i="3"/>
  <c r="I70" i="3" l="1"/>
  <c r="K70" i="3" s="1"/>
  <c r="F71" i="3"/>
  <c r="E71" i="3"/>
  <c r="J71" i="3"/>
  <c r="D72" i="3"/>
  <c r="H72" i="3" s="1"/>
  <c r="C72" i="3"/>
  <c r="I71" i="3" l="1"/>
  <c r="K71" i="3" s="1"/>
  <c r="J72" i="3"/>
  <c r="F72" i="3"/>
  <c r="E72" i="3"/>
  <c r="D73" i="3"/>
  <c r="H73" i="3" s="1"/>
  <c r="C73" i="3"/>
  <c r="I72" i="3" l="1"/>
  <c r="K72" i="3" s="1"/>
  <c r="J73" i="3"/>
  <c r="E73" i="3"/>
  <c r="F73" i="3"/>
  <c r="D74" i="3"/>
  <c r="H74" i="3" s="1"/>
  <c r="C74" i="3"/>
  <c r="I73" i="3" l="1"/>
  <c r="K73" i="3" s="1"/>
  <c r="C75" i="3"/>
  <c r="J74" i="3"/>
  <c r="E74" i="3"/>
  <c r="F74" i="3"/>
  <c r="D75" i="3"/>
  <c r="H75" i="3" s="1"/>
  <c r="I74" i="3" l="1"/>
  <c r="K74" i="3" s="1"/>
  <c r="D76" i="3"/>
  <c r="H76" i="3" s="1"/>
  <c r="C76" i="3"/>
  <c r="J75" i="3"/>
  <c r="E75" i="3"/>
  <c r="F75" i="3"/>
  <c r="I75" i="3" l="1"/>
  <c r="K75" i="3" s="1"/>
  <c r="C77" i="3"/>
  <c r="F76" i="3"/>
  <c r="E76" i="3"/>
  <c r="J76" i="3"/>
  <c r="D77" i="3"/>
  <c r="H77" i="3" s="1"/>
  <c r="I76" i="3" l="1"/>
  <c r="K76" i="3" s="1"/>
  <c r="C78" i="3"/>
  <c r="D78" i="3"/>
  <c r="H78" i="3" s="1"/>
  <c r="F77" i="3"/>
  <c r="E77" i="3"/>
  <c r="J77" i="3"/>
  <c r="I77" i="3" l="1"/>
  <c r="K77" i="3" s="1"/>
  <c r="C79" i="3"/>
  <c r="D79" i="3"/>
  <c r="H79" i="3" s="1"/>
  <c r="J78" i="3"/>
  <c r="E78" i="3"/>
  <c r="F78" i="3"/>
  <c r="I78" i="3" l="1"/>
  <c r="K78" i="3" s="1"/>
  <c r="C80" i="3"/>
  <c r="D80" i="3"/>
  <c r="H80" i="3" s="1"/>
  <c r="E79" i="3"/>
  <c r="F79" i="3"/>
  <c r="J79" i="3"/>
  <c r="I79" i="3" l="1"/>
  <c r="K79" i="3" s="1"/>
  <c r="C81" i="3"/>
  <c r="D81" i="3"/>
  <c r="H81" i="3" s="1"/>
  <c r="E80" i="3"/>
  <c r="F80" i="3"/>
  <c r="J80" i="3"/>
  <c r="I80" i="3" l="1"/>
  <c r="K80" i="3" s="1"/>
  <c r="D82" i="3"/>
  <c r="H82" i="3" s="1"/>
  <c r="C82" i="3"/>
  <c r="F81" i="3"/>
  <c r="J81" i="3"/>
  <c r="E81" i="3"/>
  <c r="I81" i="3" l="1"/>
  <c r="K81" i="3" s="1"/>
  <c r="C83" i="3"/>
  <c r="J82" i="3"/>
  <c r="E82" i="3"/>
  <c r="F82" i="3"/>
  <c r="D83" i="3"/>
  <c r="H83" i="3" s="1"/>
  <c r="I82" i="3" l="1"/>
  <c r="K82" i="3" s="1"/>
  <c r="D84" i="3"/>
  <c r="H84" i="3" s="1"/>
  <c r="C84" i="3"/>
  <c r="F83" i="3"/>
  <c r="E83" i="3"/>
  <c r="J83" i="3"/>
  <c r="I83" i="3" l="1"/>
  <c r="C85" i="3"/>
  <c r="D85" i="3"/>
  <c r="H85" i="3" s="1"/>
  <c r="K83" i="3"/>
  <c r="E84" i="3"/>
  <c r="F84" i="3"/>
  <c r="J84" i="3"/>
  <c r="I84" i="3" l="1"/>
  <c r="K84" i="3" s="1"/>
  <c r="D86" i="3"/>
  <c r="H86" i="3" s="1"/>
  <c r="C86" i="3"/>
  <c r="E85" i="3"/>
  <c r="F85" i="3"/>
  <c r="J85" i="3"/>
  <c r="I85" i="3" l="1"/>
  <c r="K85" i="3" s="1"/>
  <c r="C87" i="3"/>
  <c r="E86" i="3"/>
  <c r="F86" i="3"/>
  <c r="J86" i="3"/>
  <c r="D87" i="3"/>
  <c r="H87" i="3" s="1"/>
  <c r="I86" i="3" l="1"/>
  <c r="K86" i="3" s="1"/>
  <c r="D88" i="3"/>
  <c r="H88" i="3" s="1"/>
  <c r="C88" i="3"/>
  <c r="F87" i="3"/>
  <c r="E87" i="3"/>
  <c r="J87" i="3"/>
  <c r="I87" i="3" l="1"/>
  <c r="C89" i="3"/>
  <c r="F88" i="3"/>
  <c r="J88" i="3"/>
  <c r="E88" i="3"/>
  <c r="D89" i="3"/>
  <c r="H89" i="3" s="1"/>
  <c r="K87" i="3"/>
  <c r="I88" i="3" l="1"/>
  <c r="K88" i="3" s="1"/>
  <c r="D90" i="3"/>
  <c r="H90" i="3" s="1"/>
  <c r="C90" i="3"/>
  <c r="F89" i="3"/>
  <c r="E89" i="3"/>
  <c r="J89" i="3"/>
  <c r="I89" i="3" l="1"/>
  <c r="K89" i="3" s="1"/>
  <c r="C91" i="3"/>
  <c r="E90" i="3"/>
  <c r="I90" i="3" s="1"/>
  <c r="J90" i="3"/>
  <c r="F90" i="3"/>
  <c r="D91" i="3"/>
  <c r="H91" i="3" s="1"/>
  <c r="K90" i="3" l="1"/>
  <c r="D92" i="3"/>
  <c r="H92" i="3" s="1"/>
  <c r="C92" i="3"/>
  <c r="F91" i="3"/>
  <c r="J91" i="3"/>
  <c r="E91" i="3"/>
  <c r="I91" i="3" l="1"/>
  <c r="K91" i="3" s="1"/>
  <c r="C93" i="3"/>
  <c r="J92" i="3"/>
  <c r="F92" i="3"/>
  <c r="E92" i="3"/>
  <c r="D93" i="3"/>
  <c r="H93" i="3" s="1"/>
  <c r="I92" i="3" l="1"/>
  <c r="K92" i="3" s="1"/>
  <c r="D94" i="3"/>
  <c r="H94" i="3" s="1"/>
  <c r="C94" i="3"/>
  <c r="E93" i="3"/>
  <c r="J93" i="3"/>
  <c r="F93" i="3"/>
  <c r="I93" i="3" l="1"/>
  <c r="K93" i="3" s="1"/>
  <c r="C95" i="3"/>
  <c r="J94" i="3"/>
  <c r="E94" i="3"/>
  <c r="F94" i="3"/>
  <c r="D95" i="3"/>
  <c r="H95" i="3" s="1"/>
  <c r="I94" i="3" l="1"/>
  <c r="K94" i="3" s="1"/>
  <c r="C96" i="3"/>
  <c r="D96" i="3"/>
  <c r="H96" i="3" s="1"/>
  <c r="F95" i="3"/>
  <c r="J95" i="3"/>
  <c r="E95" i="3"/>
  <c r="I95" i="3" l="1"/>
  <c r="K95" i="3" s="1"/>
  <c r="D97" i="3"/>
  <c r="H97" i="3" s="1"/>
  <c r="C97" i="3"/>
  <c r="J96" i="3"/>
  <c r="F96" i="3"/>
  <c r="E96" i="3"/>
  <c r="I96" i="3" l="1"/>
  <c r="K96" i="3" s="1"/>
  <c r="C98" i="3"/>
  <c r="J97" i="3"/>
  <c r="E97" i="3"/>
  <c r="F97" i="3"/>
  <c r="D98" i="3"/>
  <c r="H98" i="3" s="1"/>
  <c r="I97" i="3" l="1"/>
  <c r="K97" i="3" s="1"/>
  <c r="D99" i="3"/>
  <c r="H99" i="3" s="1"/>
  <c r="C99" i="3"/>
  <c r="E98" i="3"/>
  <c r="J98" i="3"/>
  <c r="F98" i="3"/>
  <c r="I98" i="3" l="1"/>
  <c r="K98" i="3" s="1"/>
  <c r="C100" i="3"/>
  <c r="E99" i="3"/>
  <c r="J99" i="3"/>
  <c r="F99" i="3"/>
  <c r="D100" i="3"/>
  <c r="H100" i="3" s="1"/>
  <c r="I99" i="3" l="1"/>
  <c r="K99" i="3" s="1"/>
  <c r="C101" i="3"/>
  <c r="D101" i="3"/>
  <c r="H101" i="3" s="1"/>
  <c r="E100" i="3"/>
  <c r="J100" i="3"/>
  <c r="F100" i="3"/>
  <c r="I100" i="3" l="1"/>
  <c r="K100" i="3" s="1"/>
  <c r="D102" i="3"/>
  <c r="H102" i="3" s="1"/>
  <c r="C102" i="3"/>
  <c r="J101" i="3"/>
  <c r="E101" i="3"/>
  <c r="F101" i="3"/>
  <c r="I101" i="3" l="1"/>
  <c r="K101" i="3" s="1"/>
  <c r="C103" i="3"/>
  <c r="E102" i="3"/>
  <c r="J102" i="3"/>
  <c r="F102" i="3"/>
  <c r="D103" i="3"/>
  <c r="H103" i="3" s="1"/>
  <c r="I102" i="3" l="1"/>
  <c r="K102" i="3" s="1"/>
  <c r="D104" i="3"/>
  <c r="H104" i="3" s="1"/>
  <c r="C104" i="3"/>
  <c r="F103" i="3"/>
  <c r="J103" i="3"/>
  <c r="E103" i="3"/>
  <c r="I103" i="3" l="1"/>
  <c r="K103" i="3" s="1"/>
  <c r="C105" i="3"/>
  <c r="J104" i="3"/>
  <c r="F104" i="3"/>
  <c r="E104" i="3"/>
  <c r="D105" i="3"/>
  <c r="H105" i="3" s="1"/>
  <c r="I104" i="3" l="1"/>
  <c r="K104" i="3" s="1"/>
  <c r="D106" i="3"/>
  <c r="H106" i="3" s="1"/>
  <c r="C106" i="3"/>
  <c r="F105" i="3"/>
  <c r="J105" i="3"/>
  <c r="E105" i="3"/>
  <c r="I105" i="3" l="1"/>
  <c r="K105" i="3" s="1"/>
  <c r="C107" i="3"/>
  <c r="J106" i="3"/>
  <c r="F106" i="3"/>
  <c r="E106" i="3"/>
  <c r="D107" i="3"/>
  <c r="H107" i="3" s="1"/>
  <c r="I106" i="3" l="1"/>
  <c r="K106" i="3" s="1"/>
  <c r="D108" i="3"/>
  <c r="C108" i="3"/>
  <c r="F107" i="3"/>
  <c r="E107" i="3"/>
  <c r="J107" i="3"/>
  <c r="I107" i="3" l="1"/>
  <c r="K107" i="3" s="1"/>
  <c r="C109" i="3"/>
  <c r="J108" i="3"/>
  <c r="F108" i="3"/>
  <c r="E108" i="3"/>
  <c r="D109" i="3"/>
  <c r="I108" i="3" l="1"/>
  <c r="D110" i="3"/>
  <c r="C110" i="3"/>
  <c r="K108" i="3"/>
  <c r="F109" i="3"/>
  <c r="E109" i="3"/>
  <c r="J109" i="3"/>
  <c r="I109" i="3" l="1"/>
  <c r="K109" i="3" s="1"/>
  <c r="C111" i="3"/>
  <c r="J110" i="3"/>
  <c r="E110" i="3"/>
  <c r="F110" i="3"/>
  <c r="D111" i="3"/>
  <c r="I110" i="3" l="1"/>
  <c r="K110" i="3" s="1"/>
  <c r="D112" i="3"/>
  <c r="C112" i="3"/>
  <c r="J111" i="3"/>
  <c r="F111" i="3"/>
  <c r="E111" i="3"/>
  <c r="I111" i="3" l="1"/>
  <c r="K111" i="3" s="1"/>
  <c r="C113" i="3"/>
  <c r="E112" i="3"/>
  <c r="I112" i="3" s="1"/>
  <c r="K112" i="3" s="1"/>
  <c r="F112" i="3"/>
  <c r="J112" i="3"/>
  <c r="D113" i="3"/>
  <c r="D114" i="3" l="1"/>
  <c r="C114" i="3"/>
  <c r="E113" i="3"/>
  <c r="J113" i="3"/>
  <c r="F113" i="3"/>
  <c r="I113" i="3" l="1"/>
  <c r="K113" i="3"/>
  <c r="C115" i="3"/>
  <c r="E114" i="3"/>
  <c r="J114" i="3"/>
  <c r="F114" i="3"/>
  <c r="D115" i="3"/>
  <c r="I114" i="3" l="1"/>
  <c r="K114" i="3" s="1"/>
  <c r="C116" i="3"/>
  <c r="D116" i="3"/>
  <c r="J115" i="3"/>
  <c r="E115" i="3"/>
  <c r="F115" i="3"/>
  <c r="I115" i="3" l="1"/>
  <c r="K115" i="3" s="1"/>
  <c r="C117" i="3"/>
  <c r="D117" i="3"/>
  <c r="J116" i="3"/>
  <c r="F116" i="3"/>
  <c r="E116" i="3"/>
  <c r="I116" i="3" s="1"/>
  <c r="K116" i="3" s="1"/>
  <c r="C118" i="3" l="1"/>
  <c r="D118" i="3"/>
  <c r="J117" i="3"/>
  <c r="F117" i="3"/>
  <c r="E117" i="3"/>
  <c r="I117" i="3"/>
  <c r="K117" i="3" s="1"/>
  <c r="C119" i="3" l="1"/>
  <c r="D119" i="3"/>
  <c r="J118" i="3"/>
  <c r="E118" i="3"/>
  <c r="I118" i="3" s="1"/>
  <c r="K118" i="3" s="1"/>
  <c r="F118" i="3"/>
  <c r="D120" i="3" l="1"/>
  <c r="C120" i="3"/>
  <c r="E119" i="3"/>
  <c r="J119" i="3"/>
  <c r="F119" i="3"/>
  <c r="I119" i="3" l="1"/>
  <c r="K119" i="3" s="1"/>
  <c r="C121" i="3"/>
  <c r="E120" i="3"/>
  <c r="I120" i="3" s="1"/>
  <c r="F120" i="3"/>
  <c r="J120" i="3"/>
  <c r="D121" i="3"/>
  <c r="K120" i="3" l="1"/>
  <c r="D122" i="3"/>
  <c r="C122" i="3"/>
  <c r="F121" i="3"/>
  <c r="E121" i="3"/>
  <c r="J121" i="3"/>
  <c r="I121" i="3" l="1"/>
  <c r="K121" i="3" s="1"/>
  <c r="C123" i="3"/>
  <c r="J122" i="3"/>
  <c r="E122" i="3"/>
  <c r="F122" i="3"/>
  <c r="D123" i="3"/>
  <c r="I122" i="3" l="1"/>
  <c r="K122" i="3" s="1"/>
  <c r="C124" i="3"/>
  <c r="D124" i="3"/>
  <c r="F123" i="3"/>
  <c r="J123" i="3"/>
  <c r="E123" i="3"/>
  <c r="I123" i="3" s="1"/>
  <c r="D125" i="3" l="1"/>
  <c r="K123" i="3"/>
  <c r="C125" i="3"/>
  <c r="F124" i="3"/>
  <c r="E124" i="3"/>
  <c r="J124" i="3"/>
  <c r="I124" i="3" l="1"/>
  <c r="K124" i="3" s="1"/>
  <c r="J125" i="3"/>
  <c r="E125" i="3"/>
  <c r="F125" i="3"/>
  <c r="I125" i="3" s="1"/>
  <c r="D126" i="3"/>
  <c r="C126" i="3"/>
  <c r="C127" i="3" l="1"/>
  <c r="F126" i="3"/>
  <c r="J126" i="3"/>
  <c r="E126" i="3"/>
  <c r="K125" i="3"/>
  <c r="D127" i="3"/>
  <c r="I126" i="3" l="1"/>
  <c r="K126" i="3"/>
  <c r="C128" i="3"/>
  <c r="C129" i="3"/>
  <c r="D128" i="3"/>
  <c r="D129" i="3"/>
  <c r="F127" i="3"/>
  <c r="E127" i="3"/>
  <c r="I127" i="3" s="1"/>
  <c r="J127" i="3"/>
  <c r="J4" i="3" l="1"/>
  <c r="J6" i="3" s="1"/>
  <c r="K127" i="3"/>
  <c r="J128" i="3"/>
  <c r="E128" i="3"/>
  <c r="F128" i="3"/>
  <c r="I128" i="3" s="1"/>
  <c r="K128" i="3" s="1"/>
  <c r="J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MKM</author>
    <author>AGM LC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Manual/DD List</t>
        </r>
      </text>
    </comment>
    <comment ref="F7" authorId="0" shapeId="0" xr:uid="{C8F81F53-6F33-4276-A671-7F01557546F4}">
      <text>
        <r>
          <rPr>
            <b/>
            <sz val="9"/>
            <color indexed="81"/>
            <rFont val="Tahoma"/>
            <family val="2"/>
          </rPr>
          <t>Manual/DD List</t>
        </r>
      </text>
    </comment>
    <comment ref="G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Ex-Gr Completed Yrs</t>
        </r>
      </text>
    </comment>
    <comment ref="H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Ex-Gr Pending Yrs</t>
        </r>
      </text>
    </comment>
    <comment ref="I1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Service Yrs Round Off</t>
        </r>
      </text>
    </comment>
    <comment ref="G1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Service Yrs</t>
        </r>
      </text>
    </comment>
    <comment ref="H17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Service Mths</t>
        </r>
      </text>
    </comment>
    <comment ref="G1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Age Yrs.</t>
        </r>
      </text>
    </comment>
    <comment ref="H1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Age Mth</t>
        </r>
      </text>
    </comment>
    <comment ref="G1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Year Left</t>
        </r>
      </text>
    </comment>
    <comment ref="H1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Months Left</t>
        </r>
      </text>
    </comment>
    <comment ref="G2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Total Months Left</t>
        </r>
      </text>
    </comment>
    <comment ref="H2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T.Ex-Gr</t>
        </r>
      </text>
    </comment>
    <comment ref="G21" authorId="0" shapeId="0" xr:uid="{DD865BAF-A86A-40B4-848E-7C29D2C012A4}">
      <text>
        <r>
          <rPr>
            <b/>
            <sz val="9"/>
            <color indexed="81"/>
            <rFont val="Tahoma"/>
            <family val="2"/>
          </rPr>
          <t>Applicable Ex-Gratia</t>
        </r>
      </text>
    </comment>
    <comment ref="H2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Salary</t>
        </r>
      </text>
    </comment>
    <comment ref="I21" authorId="1" shapeId="0" xr:uid="{C8FEB103-1D89-42C3-A57B-7EA73B6324FE}">
      <text>
        <r>
          <rPr>
            <b/>
            <sz val="9"/>
            <color indexed="81"/>
            <rFont val="Tahoma"/>
            <charset val="1"/>
          </rPr>
          <t>Salary Per Day</t>
        </r>
      </text>
    </comment>
    <comment ref="G22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T.Pension</t>
        </r>
      </text>
    </comment>
    <comment ref="H2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Ex-Gr Compensation</t>
        </r>
      </text>
    </comment>
    <comment ref="I2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125% Salary after VRS</t>
        </r>
      </text>
    </comment>
    <comment ref="H2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Ex-Gr+Pension</t>
        </r>
      </text>
    </comment>
    <comment ref="I2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Min(125% Salary,Ex-Gr.+Pension)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MKM</author>
  </authors>
  <commentList>
    <comment ref="D4" authorId="0" shapeId="0" xr:uid="{C01A90AC-52C6-48A3-A1E1-ACB0C7A664D9}">
      <text>
        <r>
          <rPr>
            <b/>
            <sz val="9"/>
            <color indexed="81"/>
            <rFont val="Tahoma"/>
            <family val="2"/>
          </rPr>
          <t>Select Pay Scale</t>
        </r>
      </text>
    </comment>
  </commentList>
</comments>
</file>

<file path=xl/sharedStrings.xml><?xml version="1.0" encoding="utf-8"?>
<sst xmlns="http://schemas.openxmlformats.org/spreadsheetml/2006/main" count="118" uniqueCount="116">
  <si>
    <t>Leave Encashment</t>
  </si>
  <si>
    <t>Basic + DA x Leaves/30</t>
  </si>
  <si>
    <t>Age</t>
  </si>
  <si>
    <t>DA</t>
  </si>
  <si>
    <t>Gratuity</t>
  </si>
  <si>
    <t>Factor</t>
  </si>
  <si>
    <t>Leave Balance</t>
  </si>
  <si>
    <t>Age on Retirement</t>
  </si>
  <si>
    <t>ROUNDUP(MIN((((F5+F5*F6%)*15*ROUND(F7,0))/26),2000000),0)</t>
  </si>
  <si>
    <t>Joining Date</t>
  </si>
  <si>
    <t>Date of Birth</t>
  </si>
  <si>
    <t>DA as on Date</t>
  </si>
  <si>
    <t>Dearness Allowance</t>
  </si>
  <si>
    <t>Actual Pension</t>
  </si>
  <si>
    <t>Mth</t>
  </si>
  <si>
    <t>Commutated Pension</t>
  </si>
  <si>
    <t>Commutable Part</t>
  </si>
  <si>
    <t>Commutation</t>
  </si>
  <si>
    <t>Over All Benefits</t>
  </si>
  <si>
    <t>Basic Pay on Retirement</t>
  </si>
  <si>
    <t>(Comm.% of Basic/2) x 12 x Comu.Fact.</t>
  </si>
  <si>
    <t>IF(G20&lt;42,G20*(H22*125%-G18),IF(G21&gt;=42,42*(H22*125%-G18),G21*(H22*125%-G18)))</t>
  </si>
  <si>
    <t>By M.K.Morodia</t>
  </si>
  <si>
    <t>VRS EMOLUMENT CALCULATOR</t>
  </si>
  <si>
    <t>Benefits at the Time of VRS</t>
  </si>
  <si>
    <t>DNI (Numeric Mth.)</t>
  </si>
  <si>
    <t>Average DA Hike</t>
  </si>
  <si>
    <t>Transport Allowance</t>
  </si>
  <si>
    <t>SLN</t>
  </si>
  <si>
    <t>Month</t>
  </si>
  <si>
    <t>B_Pay</t>
  </si>
  <si>
    <t>HRA</t>
  </si>
  <si>
    <t>TPA</t>
  </si>
  <si>
    <t>PUA</t>
  </si>
  <si>
    <t>G_Pay</t>
  </si>
  <si>
    <t>Pension</t>
  </si>
  <si>
    <t>Bal.Sal</t>
  </si>
  <si>
    <t>Earnings Ex Pension</t>
  </si>
  <si>
    <t>68.8 Basic (If Known)</t>
  </si>
  <si>
    <t>68.8_BP</t>
  </si>
  <si>
    <t>2.5</t>
  </si>
  <si>
    <t>Basic Pension at SA</t>
  </si>
  <si>
    <t>Basic Pension at VRS</t>
  </si>
  <si>
    <t>Basic Pension Diff.</t>
  </si>
  <si>
    <t>(Basic + DA) x Yr.Service*(15/26)</t>
  </si>
  <si>
    <t>E1A</t>
  </si>
  <si>
    <t>16,400 - 40,500*</t>
  </si>
  <si>
    <t>9850-250-14600</t>
  </si>
  <si>
    <t>E2A</t>
  </si>
  <si>
    <t>20,600 - 46,500*</t>
  </si>
  <si>
    <t>11875-300-17275</t>
  </si>
  <si>
    <t>E3</t>
  </si>
  <si>
    <t>24,900 - 50,500</t>
  </si>
  <si>
    <t>13000-350-18250</t>
  </si>
  <si>
    <t>E4</t>
  </si>
  <si>
    <t>29,100 - 54,500</t>
  </si>
  <si>
    <t>14500-350-18700</t>
  </si>
  <si>
    <t>E5</t>
  </si>
  <si>
    <t>32,900 - 58,000</t>
  </si>
  <si>
    <t>16000-400-20800</t>
  </si>
  <si>
    <t>E6</t>
  </si>
  <si>
    <t>36,600 - 62,000</t>
  </si>
  <si>
    <t>17500-400-22300</t>
  </si>
  <si>
    <t>E7</t>
  </si>
  <si>
    <t>43,200 - 66,000</t>
  </si>
  <si>
    <t>18500-450-23900</t>
  </si>
  <si>
    <t>E9</t>
  </si>
  <si>
    <t>62,000 - 80,000</t>
  </si>
  <si>
    <t>23750-600-28550</t>
  </si>
  <si>
    <t>E9A</t>
  </si>
  <si>
    <t>62,000 - 80,000*</t>
  </si>
  <si>
    <t>25000-650-30200</t>
  </si>
  <si>
    <t>DIR</t>
  </si>
  <si>
    <t>75,000 - 1,00,000</t>
  </si>
  <si>
    <t>25750-650-30950</t>
  </si>
  <si>
    <t>CMD</t>
  </si>
  <si>
    <t>80,000 - 1,25,000</t>
  </si>
  <si>
    <t>27750-750-31500</t>
  </si>
  <si>
    <t>Pay Scale at SA</t>
  </si>
  <si>
    <t>NE1</t>
  </si>
  <si>
    <t>NE2</t>
  </si>
  <si>
    <t>NE3</t>
  </si>
  <si>
    <t>NE4</t>
  </si>
  <si>
    <t>NE5</t>
  </si>
  <si>
    <t>NE6</t>
  </si>
  <si>
    <t>NE7</t>
  </si>
  <si>
    <t>NE8</t>
  </si>
  <si>
    <t>NE9</t>
  </si>
  <si>
    <t>NE10</t>
  </si>
  <si>
    <t>NE11</t>
  </si>
  <si>
    <t>7760 - 13320</t>
  </si>
  <si>
    <t>4000-120-5800</t>
  </si>
  <si>
    <t>7840 - 14700</t>
  </si>
  <si>
    <t>4060-125-5935</t>
  </si>
  <si>
    <t>7900 - 14880</t>
  </si>
  <si>
    <t>4100-125-5975</t>
  </si>
  <si>
    <t>8150 - 15340</t>
  </si>
  <si>
    <t>4250-130-6200</t>
  </si>
  <si>
    <t>8700 - 16840</t>
  </si>
  <si>
    <t>4550-140-6650</t>
  </si>
  <si>
    <t>9020 - 17430</t>
  </si>
  <si>
    <t>4720-150-6970</t>
  </si>
  <si>
    <t>10900 - 20400</t>
  </si>
  <si>
    <t>5700-160-8100</t>
  </si>
  <si>
    <t>12520 - 23440</t>
  </si>
  <si>
    <t>6550-185-9325</t>
  </si>
  <si>
    <t>13600 - 25420</t>
  </si>
  <si>
    <t>7100-200-10100</t>
  </si>
  <si>
    <t>14900 - 27850</t>
  </si>
  <si>
    <t>7800-225-11175</t>
  </si>
  <si>
    <t>16370 - 30630</t>
  </si>
  <si>
    <t>8570-245-12245</t>
  </si>
  <si>
    <t>NE12</t>
  </si>
  <si>
    <t>16390 - 33830</t>
  </si>
  <si>
    <t>NAME</t>
  </si>
  <si>
    <t>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</si>
</sst>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gt;=10000000]##\,##\,##\,##0;[&gt;=100000]##\,##\,##0;##,##0"/>
    <numFmt numFmtId="165" formatCode="&quot;---  &quot;@&quot;  ---&quot;"/>
    <numFmt numFmtId="166" formatCode="#,###,##0;\-#,###,##0;&quot;-&quot;;"/>
    <numFmt numFmtId="167" formatCode="_ @&quot;%&quot;_ "/>
    <numFmt numFmtId="168" formatCode="0.0;\-0.0\ "/>
    <numFmt numFmtId="169" formatCode="#,###,##0.00;\-#,###,##0.00;&quot;-&quot;;"/>
    <numFmt numFmtId="170" formatCode="#,###,##0.0;\-#,###,##0.0;&quot;-&quot;;"/>
  </numFmts>
  <fonts count="18" x14ac:knownFonts="1">
    <font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  <font>
      <b/>
      <sz val="22"/>
      <color rgb="FFFF99FF"/>
      <name val="Calibri"/>
      <family val="2"/>
    </font>
    <font>
      <b/>
      <sz val="24"/>
      <color rgb="FFFF99FF"/>
      <name val="Calibri"/>
      <family val="2"/>
    </font>
    <font>
      <b/>
      <sz val="11"/>
      <color rgb="FF0070C0"/>
      <name val="Arial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4"/>
      <color rgb="FF002060"/>
      <name val="Calibri"/>
      <family val="2"/>
    </font>
    <font>
      <b/>
      <sz val="14"/>
      <color rgb="FF002060"/>
      <name val="Swis721 Cn BT"/>
      <family val="2"/>
    </font>
    <font>
      <b/>
      <sz val="9"/>
      <color indexed="81"/>
      <name val="Tahoma"/>
      <charset val="1"/>
    </font>
  </fonts>
  <fills count="2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D240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35795"/>
        <bgColor indexed="64"/>
      </patternFill>
    </fill>
    <fill>
      <patternFill patternType="solid">
        <fgColor rgb="FF005000"/>
        <bgColor indexed="64"/>
      </patternFill>
    </fill>
    <fill>
      <patternFill patternType="solid">
        <fgColor rgb="FF6C3304"/>
        <bgColor indexed="64"/>
      </patternFill>
    </fill>
    <fill>
      <patternFill patternType="solid">
        <fgColor rgb="FF914405"/>
        <bgColor indexed="64"/>
      </patternFill>
    </fill>
    <fill>
      <patternFill patternType="solid">
        <fgColor rgb="FF461E64"/>
        <bgColor indexed="64"/>
      </patternFill>
    </fill>
    <fill>
      <patternFill patternType="solid">
        <fgColor rgb="FF6E2F9D"/>
        <bgColor indexed="64"/>
      </patternFill>
    </fill>
    <fill>
      <patternFill patternType="solid">
        <fgColor rgb="FF112E35"/>
        <bgColor indexed="64"/>
      </patternFill>
    </fill>
    <fill>
      <patternFill patternType="solid">
        <fgColor rgb="FF1F535F"/>
        <bgColor indexed="64"/>
      </patternFill>
    </fill>
    <fill>
      <patternFill patternType="solid">
        <fgColor rgb="FF484328"/>
        <bgColor indexed="64"/>
      </patternFill>
    </fill>
    <fill>
      <patternFill patternType="solid">
        <fgColor rgb="FF69613B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rgb="FFD9EEF3"/>
        <bgColor indexed="64"/>
      </patternFill>
    </fill>
    <fill>
      <patternFill patternType="solid">
        <fgColor rgb="FFC5E4ED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13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/>
    <xf numFmtId="1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4" fontId="5" fillId="3" borderId="1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66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vertical="center"/>
    </xf>
    <xf numFmtId="166" fontId="5" fillId="3" borderId="1" xfId="0" applyNumberFormat="1" applyFont="1" applyFill="1" applyBorder="1" applyAlignment="1" applyProtection="1">
      <alignment horizontal="right" vertical="center" indent="1"/>
      <protection locked="0"/>
    </xf>
    <xf numFmtId="0" fontId="13" fillId="2" borderId="0" xfId="0" applyFont="1" applyFill="1"/>
    <xf numFmtId="166" fontId="8" fillId="11" borderId="1" xfId="0" applyNumberFormat="1" applyFont="1" applyFill="1" applyBorder="1" applyAlignment="1" applyProtection="1">
      <alignment horizontal="right" vertical="center" indent="1"/>
      <protection hidden="1"/>
    </xf>
    <xf numFmtId="0" fontId="8" fillId="4" borderId="1" xfId="0" applyFont="1" applyFill="1" applyBorder="1" applyAlignment="1" applyProtection="1">
      <alignment horizontal="left" vertical="center" indent="1"/>
      <protection hidden="1"/>
    </xf>
    <xf numFmtId="14" fontId="14" fillId="0" borderId="1" xfId="0" applyNumberFormat="1" applyFont="1" applyBorder="1"/>
    <xf numFmtId="0" fontId="14" fillId="0" borderId="1" xfId="0" applyFont="1" applyBorder="1"/>
    <xf numFmtId="0" fontId="6" fillId="12" borderId="1" xfId="0" applyFont="1" applyFill="1" applyBorder="1" applyAlignment="1" applyProtection="1">
      <alignment horizontal="left" vertical="center" indent="1"/>
      <protection hidden="1"/>
    </xf>
    <xf numFmtId="0" fontId="8" fillId="13" borderId="1" xfId="0" applyFont="1" applyFill="1" applyBorder="1" applyAlignment="1" applyProtection="1">
      <alignment horizontal="left" vertical="center" indent="1"/>
      <protection hidden="1"/>
    </xf>
    <xf numFmtId="166" fontId="8" fillId="14" borderId="1" xfId="0" applyNumberFormat="1" applyFont="1" applyFill="1" applyBorder="1" applyAlignment="1" applyProtection="1">
      <alignment horizontal="right" vertical="center" indent="1"/>
      <protection hidden="1"/>
    </xf>
    <xf numFmtId="0" fontId="6" fillId="17" borderId="1" xfId="0" applyFont="1" applyFill="1" applyBorder="1" applyAlignment="1" applyProtection="1">
      <alignment horizontal="left" vertical="center" indent="1"/>
      <protection hidden="1"/>
    </xf>
    <xf numFmtId="166" fontId="6" fillId="18" borderId="1" xfId="0" applyNumberFormat="1" applyFont="1" applyFill="1" applyBorder="1" applyAlignment="1" applyProtection="1">
      <alignment horizontal="right" vertical="center" indent="1"/>
      <protection hidden="1"/>
    </xf>
    <xf numFmtId="0" fontId="6" fillId="19" borderId="1" xfId="0" applyFont="1" applyFill="1" applyBorder="1" applyAlignment="1" applyProtection="1">
      <alignment horizontal="left" vertical="center" indent="1"/>
      <protection hidden="1"/>
    </xf>
    <xf numFmtId="1" fontId="6" fillId="20" borderId="1" xfId="0" applyNumberFormat="1" applyFont="1" applyFill="1" applyBorder="1" applyAlignment="1" applyProtection="1">
      <alignment horizontal="right" vertical="center" indent="1"/>
      <protection hidden="1"/>
    </xf>
    <xf numFmtId="164" fontId="6" fillId="20" borderId="1" xfId="0" applyNumberFormat="1" applyFont="1" applyFill="1" applyBorder="1" applyAlignment="1" applyProtection="1">
      <alignment horizontal="right" vertical="center" indent="1"/>
      <protection hidden="1"/>
    </xf>
    <xf numFmtId="166" fontId="6" fillId="22" borderId="1" xfId="0" applyNumberFormat="1" applyFont="1" applyFill="1" applyBorder="1" applyAlignment="1" applyProtection="1">
      <alignment horizontal="right" vertical="center" indent="1"/>
      <protection hidden="1"/>
    </xf>
    <xf numFmtId="14" fontId="5" fillId="23" borderId="1" xfId="0" applyNumberFormat="1" applyFont="1" applyFill="1" applyBorder="1" applyAlignment="1" applyProtection="1">
      <alignment horizontal="right" vertical="center" indent="1"/>
      <protection locked="0"/>
    </xf>
    <xf numFmtId="170" fontId="5" fillId="23" borderId="1" xfId="0" applyNumberFormat="1" applyFont="1" applyFill="1" applyBorder="1" applyAlignment="1" applyProtection="1">
      <alignment horizontal="right" vertical="center" indent="1"/>
      <protection locked="0"/>
    </xf>
    <xf numFmtId="0" fontId="5" fillId="24" borderId="1" xfId="0" applyFont="1" applyFill="1" applyBorder="1" applyAlignment="1" applyProtection="1">
      <alignment horizontal="left" vertical="center" indent="1"/>
      <protection hidden="1"/>
    </xf>
    <xf numFmtId="0" fontId="5" fillId="25" borderId="1" xfId="0" applyFont="1" applyFill="1" applyBorder="1" applyAlignment="1" applyProtection="1">
      <alignment horizontal="left" vertical="center" indent="1"/>
      <protection hidden="1"/>
    </xf>
    <xf numFmtId="0" fontId="5" fillId="26" borderId="1" xfId="0" applyFont="1" applyFill="1" applyBorder="1" applyAlignment="1" applyProtection="1">
      <alignment horizontal="left" vertical="center" indent="1"/>
      <protection hidden="1"/>
    </xf>
    <xf numFmtId="164" fontId="5" fillId="27" borderId="1" xfId="0" applyNumberFormat="1" applyFont="1" applyFill="1" applyBorder="1" applyAlignment="1" applyProtection="1">
      <alignment horizontal="right" vertical="center" indent="1"/>
      <protection locked="0"/>
    </xf>
    <xf numFmtId="9" fontId="5" fillId="27" borderId="1" xfId="0" applyNumberFormat="1" applyFont="1" applyFill="1" applyBorder="1" applyAlignment="1" applyProtection="1">
      <alignment horizontal="right" vertical="center" indent="1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" fontId="3" fillId="0" borderId="0" xfId="0" applyNumberFormat="1" applyFont="1" applyBorder="1" applyAlignment="1" applyProtection="1">
      <alignment horizontal="left" vertical="center"/>
      <protection hidden="1"/>
    </xf>
    <xf numFmtId="166" fontId="3" fillId="0" borderId="0" xfId="0" applyNumberFormat="1" applyFont="1" applyBorder="1" applyAlignment="1" applyProtection="1">
      <alignment vertical="center"/>
      <protection hidden="1"/>
    </xf>
    <xf numFmtId="168" fontId="3" fillId="0" borderId="0" xfId="0" applyNumberFormat="1" applyFont="1" applyBorder="1" applyAlignment="1" applyProtection="1">
      <alignment horizontal="center" vertical="center"/>
      <protection hidden="1"/>
    </xf>
    <xf numFmtId="166" fontId="6" fillId="16" borderId="1" xfId="0" applyNumberFormat="1" applyFont="1" applyFill="1" applyBorder="1" applyAlignment="1" applyProtection="1">
      <alignment horizontal="right" vertical="center" indent="1"/>
      <protection hidden="1"/>
    </xf>
    <xf numFmtId="0" fontId="6" fillId="15" borderId="1" xfId="0" applyFont="1" applyFill="1" applyBorder="1" applyAlignment="1" applyProtection="1">
      <alignment horizontal="left" vertical="center" indent="1"/>
      <protection hidden="1"/>
    </xf>
    <xf numFmtId="0" fontId="15" fillId="10" borderId="1" xfId="0" applyFont="1" applyFill="1" applyBorder="1" applyAlignment="1" applyProtection="1">
      <alignment horizontal="left" vertical="center" indent="1"/>
      <protection hidden="1"/>
    </xf>
    <xf numFmtId="166" fontId="15" fillId="21" borderId="1" xfId="0" applyNumberFormat="1" applyFont="1" applyFill="1" applyBorder="1" applyAlignment="1" applyProtection="1">
      <alignment horizontal="right" vertical="center" indent="1"/>
      <protection hidden="1"/>
    </xf>
    <xf numFmtId="0" fontId="5" fillId="28" borderId="2" xfId="0" applyFont="1" applyFill="1" applyBorder="1" applyAlignment="1" applyProtection="1">
      <alignment vertical="center"/>
      <protection hidden="1"/>
    </xf>
    <xf numFmtId="0" fontId="6" fillId="28" borderId="3" xfId="0" applyFont="1" applyFill="1" applyBorder="1" applyAlignment="1" applyProtection="1">
      <alignment vertical="center"/>
      <protection hidden="1"/>
    </xf>
    <xf numFmtId="166" fontId="2" fillId="0" borderId="14" xfId="0" applyNumberFormat="1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locked="0"/>
    </xf>
    <xf numFmtId="167" fontId="2" fillId="0" borderId="6" xfId="0" applyNumberFormat="1" applyFont="1" applyBorder="1" applyAlignment="1" applyProtection="1">
      <alignment vertical="center"/>
      <protection locked="0"/>
    </xf>
    <xf numFmtId="166" fontId="2" fillId="0" borderId="11" xfId="0" applyNumberFormat="1" applyFont="1" applyBorder="1" applyAlignment="1" applyProtection="1">
      <alignment vertical="center"/>
      <protection locked="0"/>
    </xf>
    <xf numFmtId="166" fontId="2" fillId="0" borderId="10" xfId="0" applyNumberFormat="1" applyFont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166" fontId="0" fillId="2" borderId="0" xfId="0" applyNumberFormat="1" applyFill="1"/>
    <xf numFmtId="166" fontId="13" fillId="0" borderId="0" xfId="0" applyNumberFormat="1" applyFont="1" applyFill="1" applyAlignment="1">
      <alignment vertical="center"/>
    </xf>
    <xf numFmtId="166" fontId="0" fillId="0" borderId="1" xfId="0" applyNumberForma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165" fontId="16" fillId="6" borderId="2" xfId="0" applyNumberFormat="1" applyFont="1" applyFill="1" applyBorder="1" applyAlignment="1" applyProtection="1">
      <alignment horizontal="center" vertical="center"/>
      <protection locked="0"/>
    </xf>
    <xf numFmtId="165" fontId="16" fillId="6" borderId="3" xfId="0" applyNumberFormat="1" applyFont="1" applyFill="1" applyBorder="1" applyAlignment="1" applyProtection="1">
      <alignment horizontal="center" vertical="center"/>
      <protection locked="0"/>
    </xf>
    <xf numFmtId="166" fontId="2" fillId="7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14" fontId="2" fillId="7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166" fontId="2" fillId="0" borderId="1" xfId="0" applyNumberFormat="1" applyFont="1" applyBorder="1" applyAlignment="1" applyProtection="1">
      <alignment horizontal="center" vertical="center"/>
      <protection hidden="1"/>
    </xf>
    <xf numFmtId="0" fontId="11" fillId="8" borderId="0" xfId="0" applyFont="1" applyFill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</cellXfs>
  <cellStyles count="1">
    <cellStyle name="Normal" xfId="0" builtinId="0"/>
  </cellStyles>
  <dxfs count="2">
    <dxf>
      <fill>
        <patternFill>
          <bgColor theme="6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EFEF"/>
      <color rgb="FFFFD5D5"/>
      <color rgb="FFFFE7E7"/>
      <color rgb="FFFFE1E1"/>
      <color rgb="FFFFFFB3"/>
      <color rgb="FFC5E4ED"/>
      <color rgb="FFD9EEF3"/>
      <color rgb="FFFCD9BC"/>
      <color rgb="FFFFB9FF"/>
      <color rgb="FFFF9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4"/>
  <sheetViews>
    <sheetView tabSelected="1" zoomScaleNormal="100" zoomScaleSheetLayoutView="100" workbookViewId="0">
      <selection activeCell="E2" sqref="E2:F2"/>
    </sheetView>
  </sheetViews>
  <sheetFormatPr defaultRowHeight="15" x14ac:dyDescent="0.25"/>
  <cols>
    <col min="1" max="1" width="7" style="8" customWidth="1"/>
    <col min="2" max="2" width="18.7109375" style="8" customWidth="1"/>
    <col min="3" max="3" width="12.28515625" style="8" customWidth="1"/>
    <col min="4" max="4" width="19.85546875" style="8" customWidth="1"/>
    <col min="5" max="5" width="44.7109375" customWidth="1"/>
    <col min="6" max="6" width="17.85546875" customWidth="1"/>
    <col min="7" max="8" width="11.7109375" style="11" hidden="1" customWidth="1"/>
    <col min="9" max="9" width="11.7109375" style="10" hidden="1" customWidth="1"/>
    <col min="10" max="10" width="11.7109375" style="10" customWidth="1"/>
    <col min="11" max="11" width="9.140625" style="8" hidden="1" customWidth="1"/>
    <col min="12" max="12" width="0" style="8" hidden="1" customWidth="1"/>
    <col min="13" max="13" width="9.140625" style="8" hidden="1" customWidth="1"/>
    <col min="14" max="14" width="28.85546875" style="8" customWidth="1"/>
    <col min="15" max="26" width="9.140625" style="8" customWidth="1"/>
    <col min="27" max="27" width="9.140625" style="4" customWidth="1"/>
  </cols>
  <sheetData>
    <row r="1" spans="3:10" ht="30" customHeight="1" x14ac:dyDescent="0.25">
      <c r="E1" s="83" t="s">
        <v>23</v>
      </c>
      <c r="F1" s="84"/>
      <c r="I1" s="11"/>
      <c r="J1" s="8"/>
    </row>
    <row r="2" spans="3:10" ht="18.75" customHeight="1" x14ac:dyDescent="0.25">
      <c r="E2" s="87" t="s">
        <v>114</v>
      </c>
      <c r="F2" s="88"/>
      <c r="I2" s="11"/>
      <c r="J2" s="8"/>
    </row>
    <row r="3" spans="3:10" ht="18.75" customHeight="1" x14ac:dyDescent="0.25">
      <c r="E3" s="50" t="s">
        <v>19</v>
      </c>
      <c r="F3" s="32">
        <v>42000</v>
      </c>
      <c r="G3" s="5">
        <f ca="1">EOMONTH(DATE(YEAR(TODAY())-60,MONTH(TODAY()),DAY(TODAY())),-1)</f>
        <v>21854</v>
      </c>
      <c r="I3" s="11"/>
      <c r="J3" s="8"/>
    </row>
    <row r="4" spans="3:10" ht="18.75" customHeight="1" x14ac:dyDescent="0.25">
      <c r="E4" s="50" t="s">
        <v>10</v>
      </c>
      <c r="F4" s="12">
        <v>22620</v>
      </c>
      <c r="G4" s="5"/>
      <c r="I4" s="11"/>
      <c r="J4" s="8"/>
    </row>
    <row r="5" spans="3:10" ht="18.75" customHeight="1" x14ac:dyDescent="0.25">
      <c r="E5" s="50" t="s">
        <v>9</v>
      </c>
      <c r="F5" s="12">
        <v>31961</v>
      </c>
      <c r="G5" s="7">
        <f>DATE(2020,1,31)</f>
        <v>43861</v>
      </c>
      <c r="I5" s="11"/>
      <c r="J5" s="8"/>
    </row>
    <row r="6" spans="3:10" ht="18.75" customHeight="1" x14ac:dyDescent="0.25">
      <c r="E6" s="49" t="str">
        <f ca="1">IF(F6=TODAY(),"Retirement: Today",IF(F6=G6,"Retirement Date on Superannuation ",IF(F6=0,"Superannuation Date: "&amp;TEXT(G6,"dd-mm-yyyy"),"Retirement Date on VRS")))</f>
        <v>Retirement Date on VRS</v>
      </c>
      <c r="F6" s="47">
        <v>43861</v>
      </c>
      <c r="G6" s="5">
        <f>EOMONTH(DATE(YEAR(F4)+60,MONTH(F4),DAY(F4)),IF(DAY(F4)=1,-1,0))</f>
        <v>44561</v>
      </c>
      <c r="I6" s="11"/>
      <c r="J6" s="8"/>
    </row>
    <row r="7" spans="3:10" ht="18.75" customHeight="1" x14ac:dyDescent="0.25">
      <c r="C7" s="9"/>
      <c r="E7" s="49" t="s">
        <v>11</v>
      </c>
      <c r="F7" s="48">
        <v>146.69999999999999</v>
      </c>
      <c r="G7" s="6">
        <f>VLOOKUP(G8,CAL!F2:G83,2)</f>
        <v>154.9</v>
      </c>
      <c r="I7" s="11"/>
      <c r="J7" s="8"/>
    </row>
    <row r="8" spans="3:10" ht="18.75" customHeight="1" x14ac:dyDescent="0.25">
      <c r="E8" s="51" t="s">
        <v>6</v>
      </c>
      <c r="F8" s="52">
        <v>300</v>
      </c>
      <c r="G8" s="5">
        <f>IF(F6=0,G6,F6)</f>
        <v>43861</v>
      </c>
      <c r="I8" s="11"/>
      <c r="J8" s="8"/>
    </row>
    <row r="9" spans="3:10" ht="18.75" customHeight="1" x14ac:dyDescent="0.25">
      <c r="E9" s="51" t="s">
        <v>17</v>
      </c>
      <c r="F9" s="53">
        <v>0.4</v>
      </c>
      <c r="I9" s="11"/>
      <c r="J9" s="8"/>
    </row>
    <row r="10" spans="3:10" ht="18.75" customHeight="1" x14ac:dyDescent="0.25">
      <c r="E10" s="43" t="str">
        <f>"Service at VRS (Left "&amp;IF(G19=0,"",G19&amp;"y ")&amp;IF(H19=0,"",H19&amp;"m")&amp;")"</f>
        <v>Service at VRS (Left 1y 11m)</v>
      </c>
      <c r="F10" s="44" t="str">
        <f>IF(G17=0,"",G17&amp;"y ")&amp;IF(H17=0,"",H17&amp;"m ")&amp;IF(I17=0,"",I17&amp;"d")</f>
        <v>32y 6m 28d</v>
      </c>
      <c r="G10" s="5"/>
      <c r="I10" s="14"/>
      <c r="J10" s="8"/>
    </row>
    <row r="11" spans="3:10" ht="18.75" customHeight="1" x14ac:dyDescent="0.25">
      <c r="E11" s="43" t="s">
        <v>7</v>
      </c>
      <c r="F11" s="45" t="str">
        <f>IF(G18=0,"",G18&amp;"y ")&amp;IF(H18=0,"",H18&amp;"m ")&amp;IF(I18=0,"",I18&amp;"d")</f>
        <v>58y 1m 26d</v>
      </c>
      <c r="I11" s="11"/>
      <c r="J11" s="8"/>
    </row>
    <row r="12" spans="3:10" ht="1.5" customHeight="1" x14ac:dyDescent="0.25">
      <c r="E12" s="63"/>
      <c r="F12" s="64"/>
      <c r="I12" s="11"/>
      <c r="J12" s="8"/>
    </row>
    <row r="13" spans="3:10" ht="18.75" customHeight="1" x14ac:dyDescent="0.25">
      <c r="E13" s="60" t="s">
        <v>13</v>
      </c>
      <c r="F13" s="59">
        <f>IF(F5&gt;DATE(2000,10,1),0,ROUNDUP(F3/2,0))</f>
        <v>21000</v>
      </c>
      <c r="I13" s="11"/>
      <c r="J13" s="8"/>
    </row>
    <row r="14" spans="3:10" ht="18.75" customHeight="1" x14ac:dyDescent="0.25">
      <c r="E14" s="60" t="s">
        <v>16</v>
      </c>
      <c r="F14" s="59">
        <f>IF(F5&gt;DATE(2000,10,1),0,(F3/2)*F9)</f>
        <v>8400</v>
      </c>
      <c r="H14" s="6"/>
      <c r="I14" s="11"/>
      <c r="J14" s="8"/>
    </row>
    <row r="15" spans="3:10" ht="18.75" customHeight="1" x14ac:dyDescent="0.25">
      <c r="E15" s="60" t="s">
        <v>15</v>
      </c>
      <c r="F15" s="59">
        <f>F13-F14</f>
        <v>12600</v>
      </c>
      <c r="I15" s="11"/>
      <c r="J15" s="8"/>
    </row>
    <row r="16" spans="3:10" ht="18.75" customHeight="1" x14ac:dyDescent="0.25">
      <c r="E16" s="41" t="s">
        <v>12</v>
      </c>
      <c r="F16" s="42">
        <f>IF(F5&gt;DATE(2000,10,1),0,(F3/2)*F7%)</f>
        <v>30806.999999999996</v>
      </c>
      <c r="G16" s="31">
        <f>ROUND(G17+H17/12,2)</f>
        <v>32.5</v>
      </c>
      <c r="H16" s="31">
        <f>ROUND(G19+H19/12,2)</f>
        <v>1.92</v>
      </c>
      <c r="I16" s="11">
        <f>MIN(33,ROUND(G17+H17/12,0))</f>
        <v>33</v>
      </c>
      <c r="J16" s="8"/>
    </row>
    <row r="17" spans="5:13" ht="18.75" customHeight="1" x14ac:dyDescent="0.25">
      <c r="E17" s="41" t="str">
        <f>"Pension + DA (Max: "&amp;IF(F5&gt;DATE(2000,10,1),0,TEXT(F3/2+(F3/2)*F7%,"##,##,###"))&amp;"/-)"</f>
        <v>Pension + DA (Max: 51,807/-)</v>
      </c>
      <c r="F17" s="42">
        <f>IF(F5&gt;DATE(2000,10,1),0,ROUNDUP(F3/2-(F3/2)*F9+(F3/2)*F7%,0))</f>
        <v>43407</v>
      </c>
      <c r="G17" s="13">
        <f>IF(F6=0,DATEDIF(F5,G6,"y"),DATEDIF(F5,F6,"y"))</f>
        <v>32</v>
      </c>
      <c r="H17" s="13">
        <f>IF(F6=0,DATEDIF(F5,G6,"ym"),DATEDIF(F5,F6,"ym"))</f>
        <v>6</v>
      </c>
      <c r="I17" s="11">
        <f>IF(F6=0,DATEDIF(F5,G6,"md"),DATEDIF(F5,F6,"md"))</f>
        <v>28</v>
      </c>
      <c r="J17" s="8"/>
    </row>
    <row r="18" spans="5:13" ht="18.75" customHeight="1" x14ac:dyDescent="0.25">
      <c r="E18" s="38" t="s">
        <v>4</v>
      </c>
      <c r="F18" s="46">
        <f>IF(F5&gt;DATE(2000,10,1),0,ROUNDUP(MIN(((H21*I16)/2),2000000),0))</f>
        <v>1709631</v>
      </c>
      <c r="G18" s="6">
        <f>DATEDIF(F4,G8,"y")</f>
        <v>58</v>
      </c>
      <c r="H18" s="11">
        <f>DATEDIF(F4,G8,"ym")</f>
        <v>1</v>
      </c>
      <c r="I18" s="11">
        <f>DATEDIF(F4,G8,"md")</f>
        <v>26</v>
      </c>
      <c r="J18" s="8"/>
      <c r="K18" s="10" t="s">
        <v>44</v>
      </c>
      <c r="L18" s="10" t="s">
        <v>8</v>
      </c>
    </row>
    <row r="19" spans="5:13" ht="18.75" customHeight="1" x14ac:dyDescent="0.25">
      <c r="E19" s="38" t="str">
        <f>"Commutation ("&amp;F9*100&amp;"%)"</f>
        <v>Commutation (40%)</v>
      </c>
      <c r="F19" s="46">
        <f>IF(F5&gt;DATE(2000,10,1),0,ROUNDUP((F3/2)*F9*12*LOOKUP(G18,CAL!A5:B66),0))</f>
        <v>851357</v>
      </c>
      <c r="G19" s="11">
        <f>IF(F6=0,DATEDIF(G8,G6,"y"),DATEDIF(G8,G6,"y"))</f>
        <v>1</v>
      </c>
      <c r="H19" s="11">
        <f>IF(F6=0,DATEDIF(G8,G6+1,"ym"),DATEDIF(G8,G6+1,"ym"))</f>
        <v>11</v>
      </c>
      <c r="I19" s="11"/>
      <c r="J19" s="8"/>
      <c r="K19" s="10" t="s">
        <v>20</v>
      </c>
    </row>
    <row r="20" spans="5:13" ht="18.75" customHeight="1" x14ac:dyDescent="0.25">
      <c r="E20" s="35" t="s">
        <v>0</v>
      </c>
      <c r="F20" s="34">
        <f>ROUNDUP((F3+F3*F7%)*(F8/30),0)</f>
        <v>1036140</v>
      </c>
      <c r="G20" s="11">
        <f>G19*12+H19</f>
        <v>23</v>
      </c>
      <c r="H20" s="31">
        <f>ROUND((G16*35+H16*25)/30,2)</f>
        <v>39.520000000000003</v>
      </c>
      <c r="I20" s="11"/>
      <c r="J20" s="8"/>
      <c r="K20" s="10" t="s">
        <v>1</v>
      </c>
      <c r="M20" s="33"/>
    </row>
    <row r="21" spans="5:13" s="8" customFormat="1" ht="18.75" customHeight="1" x14ac:dyDescent="0.25">
      <c r="E21" s="35" t="str">
        <f>"Ex-Gratia (125%) for "&amp;MIN(G20,H20)&amp;" Mth."</f>
        <v>Ex-Gratia (125%) for 23 Mth.</v>
      </c>
      <c r="F21" s="34">
        <f>G21</f>
        <v>1787342</v>
      </c>
      <c r="G21" s="82">
        <f>ROUND(I23-G22,0)</f>
        <v>1787342</v>
      </c>
      <c r="H21" s="30">
        <f>ROUND(F3+F3*F7%,0)</f>
        <v>103614</v>
      </c>
      <c r="I21" s="31">
        <f>H21/30</f>
        <v>3453.8</v>
      </c>
      <c r="K21" s="10" t="s">
        <v>21</v>
      </c>
    </row>
    <row r="22" spans="5:13" s="8" customFormat="1" ht="18.75" customHeight="1" x14ac:dyDescent="0.25">
      <c r="E22" s="39" t="s">
        <v>24</v>
      </c>
      <c r="F22" s="40">
        <f>F20+F21</f>
        <v>2823482</v>
      </c>
      <c r="G22" s="30">
        <f>(H21/2)*G20</f>
        <v>1191561</v>
      </c>
      <c r="H22" s="81">
        <f>ROUND((35*G16+25*H16)*I21,2)</f>
        <v>4094479.9</v>
      </c>
      <c r="I22" s="30">
        <f>H21*G20*1.25</f>
        <v>2978902.5</v>
      </c>
    </row>
    <row r="23" spans="5:13" ht="18.75" customHeight="1" x14ac:dyDescent="0.25">
      <c r="E23" s="61" t="s">
        <v>18</v>
      </c>
      <c r="F23" s="62">
        <f>SUM(F18:F20)+F21</f>
        <v>5384470</v>
      </c>
      <c r="H23" s="30"/>
      <c r="I23" s="30">
        <f>MIN(I22,H22+G22)</f>
        <v>2978902.5</v>
      </c>
      <c r="J23" s="8"/>
    </row>
    <row r="24" spans="5:13" s="8" customFormat="1" ht="18.75" customHeight="1" x14ac:dyDescent="0.25">
      <c r="E24" s="85" t="s">
        <v>22</v>
      </c>
      <c r="F24" s="86"/>
      <c r="H24" s="80"/>
      <c r="I24" s="80"/>
    </row>
    <row r="25" spans="5:13" s="8" customFormat="1" x14ac:dyDescent="0.25">
      <c r="I25" s="10"/>
      <c r="J25" s="10"/>
    </row>
    <row r="26" spans="5:13" s="8" customFormat="1" x14ac:dyDescent="0.25"/>
    <row r="27" spans="5:13" s="8" customFormat="1" x14ac:dyDescent="0.25">
      <c r="G27" s="10"/>
    </row>
    <row r="28" spans="5:13" s="8" customFormat="1" x14ac:dyDescent="0.25">
      <c r="G28" s="10"/>
      <c r="H28" s="10"/>
      <c r="I28" s="10"/>
      <c r="J28" s="10"/>
    </row>
    <row r="29" spans="5:13" s="8" customFormat="1" x14ac:dyDescent="0.25">
      <c r="G29" s="10"/>
      <c r="H29" s="10"/>
      <c r="I29" s="10"/>
      <c r="J29" s="10"/>
    </row>
    <row r="30" spans="5:13" s="8" customFormat="1" x14ac:dyDescent="0.25">
      <c r="G30" s="10"/>
      <c r="H30" s="10"/>
      <c r="I30" s="10"/>
      <c r="J30" s="10"/>
    </row>
    <row r="31" spans="5:13" s="8" customFormat="1" x14ac:dyDescent="0.25">
      <c r="G31" s="10"/>
      <c r="H31" s="10"/>
      <c r="I31" s="10"/>
      <c r="J31" s="10"/>
    </row>
    <row r="32" spans="5:13" s="8" customFormat="1" x14ac:dyDescent="0.25">
      <c r="G32" s="10"/>
      <c r="H32" s="10"/>
      <c r="I32" s="10"/>
      <c r="J32" s="10"/>
    </row>
    <row r="33" spans="7:10" s="8" customFormat="1" x14ac:dyDescent="0.25">
      <c r="G33" s="10"/>
      <c r="H33" s="10"/>
      <c r="I33" s="10"/>
      <c r="J33" s="10"/>
    </row>
    <row r="34" spans="7:10" s="8" customFormat="1" x14ac:dyDescent="0.25">
      <c r="G34" s="10"/>
      <c r="H34" s="10"/>
      <c r="I34" s="10"/>
      <c r="J34" s="10"/>
    </row>
    <row r="35" spans="7:10" s="8" customFormat="1" x14ac:dyDescent="0.25">
      <c r="G35" s="10"/>
      <c r="H35" s="10"/>
      <c r="I35" s="10"/>
      <c r="J35" s="10"/>
    </row>
    <row r="36" spans="7:10" s="8" customFormat="1" x14ac:dyDescent="0.25">
      <c r="G36" s="10"/>
      <c r="H36" s="10"/>
      <c r="I36" s="10"/>
      <c r="J36" s="10"/>
    </row>
    <row r="37" spans="7:10" s="8" customFormat="1" x14ac:dyDescent="0.25">
      <c r="G37" s="10"/>
      <c r="H37" s="10"/>
      <c r="I37" s="10"/>
      <c r="J37" s="10"/>
    </row>
    <row r="38" spans="7:10" s="8" customFormat="1" x14ac:dyDescent="0.25">
      <c r="G38" s="10"/>
      <c r="H38" s="10"/>
      <c r="I38" s="10"/>
      <c r="J38" s="10"/>
    </row>
    <row r="39" spans="7:10" s="8" customFormat="1" x14ac:dyDescent="0.25">
      <c r="G39" s="10"/>
      <c r="H39" s="10"/>
      <c r="I39" s="10"/>
      <c r="J39" s="10"/>
    </row>
    <row r="40" spans="7:10" s="8" customFormat="1" x14ac:dyDescent="0.25">
      <c r="G40" s="10"/>
      <c r="H40" s="10"/>
      <c r="I40" s="10"/>
      <c r="J40" s="10"/>
    </row>
    <row r="41" spans="7:10" s="8" customFormat="1" x14ac:dyDescent="0.25">
      <c r="G41" s="10"/>
      <c r="H41" s="10"/>
      <c r="I41" s="10"/>
      <c r="J41" s="10"/>
    </row>
    <row r="42" spans="7:10" s="8" customFormat="1" x14ac:dyDescent="0.25">
      <c r="G42" s="10"/>
      <c r="H42" s="10"/>
      <c r="I42" s="10"/>
      <c r="J42" s="10"/>
    </row>
    <row r="43" spans="7:10" s="8" customFormat="1" x14ac:dyDescent="0.25">
      <c r="G43" s="10"/>
      <c r="H43" s="10"/>
      <c r="I43" s="10"/>
      <c r="J43" s="10"/>
    </row>
    <row r="44" spans="7:10" s="8" customFormat="1" x14ac:dyDescent="0.25">
      <c r="G44" s="10"/>
      <c r="H44" s="10"/>
      <c r="I44" s="10"/>
      <c r="J44" s="10"/>
    </row>
    <row r="45" spans="7:10" s="8" customFormat="1" x14ac:dyDescent="0.25">
      <c r="G45" s="10"/>
      <c r="H45" s="10"/>
      <c r="I45" s="10"/>
      <c r="J45" s="10"/>
    </row>
    <row r="46" spans="7:10" s="8" customFormat="1" x14ac:dyDescent="0.25">
      <c r="G46" s="10"/>
      <c r="H46" s="10"/>
      <c r="I46" s="10"/>
      <c r="J46" s="10"/>
    </row>
    <row r="47" spans="7:10" s="8" customFormat="1" x14ac:dyDescent="0.25">
      <c r="G47" s="10"/>
      <c r="H47" s="10"/>
      <c r="I47" s="10"/>
      <c r="J47" s="10"/>
    </row>
    <row r="48" spans="7:10" s="8" customFormat="1" x14ac:dyDescent="0.25">
      <c r="G48" s="10"/>
      <c r="H48" s="10"/>
      <c r="I48" s="10"/>
      <c r="J48" s="10"/>
    </row>
    <row r="49" spans="7:10" s="8" customFormat="1" x14ac:dyDescent="0.25">
      <c r="G49" s="10"/>
      <c r="H49" s="10"/>
      <c r="I49" s="10"/>
      <c r="J49" s="10"/>
    </row>
    <row r="50" spans="7:10" s="8" customFormat="1" x14ac:dyDescent="0.25">
      <c r="G50" s="10"/>
      <c r="H50" s="10"/>
      <c r="I50" s="10"/>
      <c r="J50" s="10"/>
    </row>
    <row r="51" spans="7:10" s="8" customFormat="1" x14ac:dyDescent="0.25">
      <c r="G51" s="10"/>
      <c r="H51" s="10"/>
      <c r="I51" s="10"/>
      <c r="J51" s="10"/>
    </row>
    <row r="52" spans="7:10" s="8" customFormat="1" x14ac:dyDescent="0.25">
      <c r="G52" s="10"/>
      <c r="H52" s="10"/>
      <c r="I52" s="10"/>
      <c r="J52" s="10"/>
    </row>
    <row r="53" spans="7:10" s="8" customFormat="1" x14ac:dyDescent="0.25">
      <c r="G53" s="10"/>
      <c r="H53" s="10"/>
      <c r="I53" s="10"/>
      <c r="J53" s="10"/>
    </row>
    <row r="54" spans="7:10" s="8" customFormat="1" x14ac:dyDescent="0.25">
      <c r="G54" s="10"/>
      <c r="H54" s="10"/>
      <c r="I54" s="10"/>
      <c r="J54" s="10"/>
    </row>
  </sheetData>
  <sheetProtection algorithmName="SHA-512" hashValue="dalzfZzfAC6huJGpbNZeuSaZvMrMYsRK8pt/IvMrcFQWpAcBxgBfQkVaasVBjyvOQ19U2GwFZdzV7fvam2siMg==" saltValue="EkUf0mU831/aR0/1JXgDKA==" spinCount="100000" sheet="1" selectLockedCells="1" sort="0" autoFilter="0" pivotTables="0"/>
  <dataConsolidate/>
  <mergeCells count="3">
    <mergeCell ref="E1:F1"/>
    <mergeCell ref="E24:F24"/>
    <mergeCell ref="E2:F2"/>
  </mergeCells>
  <dataValidations xWindow="597" yWindow="514" count="4">
    <dataValidation type="list" operator="greaterThanOrEqual" showInputMessage="1" sqref="F6" xr:uid="{00000000-0002-0000-0000-000000000000}">
      <formula1>$G$5:$G$6</formula1>
    </dataValidation>
    <dataValidation type="date" operator="lessThan" allowBlank="1" showInputMessage="1" showErrorMessage="1" sqref="C7" xr:uid="{00000000-0002-0000-0000-000001000000}">
      <formula1>$G$6</formula1>
    </dataValidation>
    <dataValidation type="list" allowBlank="1" showInputMessage="1" sqref="F7" xr:uid="{852950CD-00D1-4A7A-9242-3675354D4C1D}">
      <formula1>$G$7</formula1>
    </dataValidation>
    <dataValidation allowBlank="1" showInputMessage="1" sqref="G19" xr:uid="{00000000-0002-0000-0000-000003000000}"/>
  </dataValidations>
  <pageMargins left="0.5" right="0.5" top="0.75" bottom="0.5" header="0.3" footer="0.3"/>
  <pageSetup paperSize="9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31"/>
  <sheetViews>
    <sheetView showGridLines="0" view="pageBreakPreview" zoomScaleNormal="100" zoomScaleSheetLayoutView="100" workbookViewId="0">
      <pane ySplit="7" topLeftCell="A20" activePane="bottomLeft" state="frozen"/>
      <selection pane="bottomLeft" activeCell="D2" sqref="D2"/>
    </sheetView>
  </sheetViews>
  <sheetFormatPr defaultRowHeight="13.5" customHeight="1" x14ac:dyDescent="0.25"/>
  <cols>
    <col min="1" max="1" width="5.7109375" style="21" customWidth="1"/>
    <col min="2" max="2" width="7.5703125" style="19" customWidth="1"/>
    <col min="3" max="4" width="8" style="19" customWidth="1"/>
    <col min="5" max="5" width="9.5703125" style="19" customWidth="1"/>
    <col min="6" max="6" width="8.140625" style="19" customWidth="1"/>
    <col min="7" max="7" width="6.5703125" style="19" customWidth="1"/>
    <col min="8" max="8" width="6" style="19" customWidth="1"/>
    <col min="9" max="9" width="9" style="19" customWidth="1"/>
    <col min="10" max="10" width="8.140625" style="19" customWidth="1"/>
    <col min="11" max="11" width="8.5703125" style="19" customWidth="1"/>
    <col min="12" max="12" width="6.7109375" style="21" customWidth="1"/>
    <col min="13" max="13" width="4.85546875" style="21" hidden="1" customWidth="1"/>
    <col min="14" max="14" width="9.140625" style="19" hidden="1" customWidth="1"/>
    <col min="15" max="15" width="8" style="19" hidden="1" customWidth="1"/>
    <col min="16" max="16" width="3.28515625" style="21" hidden="1" customWidth="1"/>
    <col min="17" max="16384" width="9.140625" style="19"/>
  </cols>
  <sheetData>
    <row r="1" spans="1:16" ht="18.75" customHeight="1" x14ac:dyDescent="0.25">
      <c r="A1" s="94" t="str">
        <f>IF(MAIN!E2="NAME","",MAIN!E2&amp;", ")&amp;"Basic Pay:-"&amp;TEXT(MAIN!F3,"##,##,###")&amp;", DoB:-"&amp;TEXT(MAIN!F4,"dd-MM-yyyy")</f>
        <v>Basic Pay:-42,000, DoB:-05-12-1961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6" ht="13.5" customHeight="1" x14ac:dyDescent="0.25">
      <c r="A2" s="90" t="s">
        <v>38</v>
      </c>
      <c r="B2" s="90"/>
      <c r="C2" s="90"/>
      <c r="D2" s="67"/>
      <c r="E2" s="74"/>
      <c r="F2" s="69"/>
      <c r="G2" s="15"/>
      <c r="H2" s="15"/>
      <c r="I2" s="15"/>
      <c r="J2" s="15"/>
      <c r="K2" s="15"/>
      <c r="L2" s="16"/>
      <c r="M2" s="89">
        <f>MAIN!F3</f>
        <v>42000</v>
      </c>
      <c r="N2" s="89"/>
      <c r="O2" s="17"/>
      <c r="P2" s="18">
        <f>P7</f>
        <v>7</v>
      </c>
    </row>
    <row r="3" spans="1:16" ht="13.5" customHeight="1" x14ac:dyDescent="0.25">
      <c r="A3" s="90" t="s">
        <v>25</v>
      </c>
      <c r="B3" s="90"/>
      <c r="C3" s="90"/>
      <c r="D3" s="66">
        <v>10</v>
      </c>
      <c r="E3" s="72"/>
      <c r="F3" s="70"/>
      <c r="G3" s="92" t="s">
        <v>37</v>
      </c>
      <c r="H3" s="92"/>
      <c r="I3" s="92"/>
      <c r="J3" s="93">
        <f>SUM(K8:K129)</f>
        <v>1578513</v>
      </c>
      <c r="K3" s="93"/>
      <c r="L3" s="22"/>
      <c r="M3" s="91">
        <f>MAIN!F4</f>
        <v>22620</v>
      </c>
      <c r="N3" s="91"/>
      <c r="O3" s="20"/>
    </row>
    <row r="4" spans="1:16" ht="13.5" customHeight="1" x14ac:dyDescent="0.25">
      <c r="A4" s="90" t="s">
        <v>78</v>
      </c>
      <c r="B4" s="90"/>
      <c r="C4" s="90"/>
      <c r="D4" s="66" t="s">
        <v>60</v>
      </c>
      <c r="E4" s="76">
        <f>INDEX(CAL!$I$2:$K$24,MATCH(D4,CAL!$I$2:$I$24,0),3)</f>
        <v>62000</v>
      </c>
      <c r="F4" s="70"/>
      <c r="G4" s="92" t="s">
        <v>41</v>
      </c>
      <c r="H4" s="92"/>
      <c r="I4" s="92"/>
      <c r="J4" s="93">
        <f>ROUND(MAX(C8:C129)/2,0)</f>
        <v>22280</v>
      </c>
      <c r="K4" s="93"/>
      <c r="L4" s="22"/>
      <c r="M4" s="27"/>
      <c r="N4" s="26"/>
      <c r="O4" s="20"/>
    </row>
    <row r="5" spans="1:16" ht="13.5" customHeight="1" x14ac:dyDescent="0.25">
      <c r="A5" s="90" t="s">
        <v>26</v>
      </c>
      <c r="B5" s="90"/>
      <c r="C5" s="90"/>
      <c r="D5" s="68" t="s">
        <v>40</v>
      </c>
      <c r="E5" s="73"/>
      <c r="F5" s="70"/>
      <c r="G5" s="92" t="s">
        <v>42</v>
      </c>
      <c r="H5" s="92"/>
      <c r="I5" s="92"/>
      <c r="J5" s="93">
        <f>ROUND(MAIN!F13,0)</f>
        <v>21000</v>
      </c>
      <c r="K5" s="93"/>
      <c r="L5" s="22"/>
      <c r="M5" s="28"/>
      <c r="N5" s="26"/>
      <c r="O5" s="20"/>
    </row>
    <row r="6" spans="1:16" ht="13.5" customHeight="1" x14ac:dyDescent="0.25">
      <c r="A6" s="95" t="s">
        <v>27</v>
      </c>
      <c r="B6" s="96"/>
      <c r="C6" s="97"/>
      <c r="D6" s="67">
        <v>1400</v>
      </c>
      <c r="E6" s="75"/>
      <c r="F6" s="71"/>
      <c r="G6" s="92" t="s">
        <v>43</v>
      </c>
      <c r="H6" s="92"/>
      <c r="I6" s="92"/>
      <c r="J6" s="93">
        <f>J4-J5</f>
        <v>1280</v>
      </c>
      <c r="K6" s="93"/>
      <c r="L6" s="25"/>
      <c r="M6" s="29"/>
      <c r="N6" s="23"/>
      <c r="O6" s="24"/>
    </row>
    <row r="7" spans="1:16" ht="13.5" customHeight="1" x14ac:dyDescent="0.25">
      <c r="A7" s="18" t="s">
        <v>28</v>
      </c>
      <c r="B7" s="79" t="s">
        <v>29</v>
      </c>
      <c r="C7" s="18" t="s">
        <v>30</v>
      </c>
      <c r="D7" s="18" t="s">
        <v>39</v>
      </c>
      <c r="E7" s="18" t="s">
        <v>3</v>
      </c>
      <c r="F7" s="18" t="s">
        <v>31</v>
      </c>
      <c r="G7" s="18" t="s">
        <v>32</v>
      </c>
      <c r="H7" s="18" t="s">
        <v>33</v>
      </c>
      <c r="I7" s="18" t="s">
        <v>34</v>
      </c>
      <c r="J7" s="18" t="s">
        <v>35</v>
      </c>
      <c r="K7" s="18" t="s">
        <v>36</v>
      </c>
      <c r="L7" s="18" t="s">
        <v>115</v>
      </c>
      <c r="M7" s="54" t="str">
        <f>D5</f>
        <v>2.5</v>
      </c>
      <c r="N7" s="65">
        <f>M2</f>
        <v>42000</v>
      </c>
      <c r="O7" s="65">
        <f>IF(D2=0,M2,D2)</f>
        <v>42000</v>
      </c>
      <c r="P7" s="21">
        <f>ROW()</f>
        <v>7</v>
      </c>
    </row>
    <row r="8" spans="1:16" ht="13.5" customHeight="1" x14ac:dyDescent="0.25">
      <c r="A8" s="55">
        <f t="shared" ref="A8:A39" si="0">IF(B8="","",ROW()-P$2)</f>
        <v>1</v>
      </c>
      <c r="B8" s="56">
        <f>IF(EOMONTH(DATE(YEAR(M$3)+60,MONTH(M$3),DAY(M$3)),IF(DAY(M$3)=1,-1,0))&lt;DATE(2019,12+ROW()-P$2,1),"",DATE(2019,12+ROW()-P$2,1))</f>
        <v>43831</v>
      </c>
      <c r="C8" s="57">
        <f>N8</f>
        <v>42000</v>
      </c>
      <c r="D8" s="57">
        <f>O8</f>
        <v>42000</v>
      </c>
      <c r="E8" s="57">
        <f>IF(B8="","",ROUND(C8*L8%,0))</f>
        <v>61614</v>
      </c>
      <c r="F8" s="57">
        <f>IF(B8="","",ROUND((C8)*20%,0))</f>
        <v>8400</v>
      </c>
      <c r="G8" s="57">
        <f>IF(B8="","",D$6)</f>
        <v>1400</v>
      </c>
      <c r="H8" s="57">
        <f>IF(B8="","",ROUND(D8*2.099%,0))</f>
        <v>882</v>
      </c>
      <c r="I8" s="77">
        <f>IF(B8="","",C8+E8+F8+G8+H8)</f>
        <v>114296</v>
      </c>
      <c r="J8" s="57">
        <f>IF(B8="","",ROUND((C8/2)*(100+L8)%,0))</f>
        <v>51807</v>
      </c>
      <c r="K8" s="57">
        <f>IF(B8="","",I8-J8)</f>
        <v>62489</v>
      </c>
      <c r="L8" s="58">
        <f>MAIN!F7</f>
        <v>146.69999999999999</v>
      </c>
      <c r="M8" s="55">
        <v>0</v>
      </c>
      <c r="N8" s="57">
        <f t="shared" ref="N8:N39" si="1">IFERROR(IF(MONTH(B8)=D$3,MIN(ROUNDUP(N7*103%,-1),E$4),N7),"")</f>
        <v>42000</v>
      </c>
      <c r="O8" s="57">
        <f t="shared" ref="O8:O39" si="2">IFERROR(IF(MONTH(B8)=D$3,MIN(ROUNDUP(O7*103%,-1),E$4),O7),"")</f>
        <v>42000</v>
      </c>
    </row>
    <row r="9" spans="1:16" ht="13.5" customHeight="1" x14ac:dyDescent="0.25">
      <c r="A9" s="55">
        <f t="shared" si="0"/>
        <v>2</v>
      </c>
      <c r="B9" s="56">
        <f t="shared" ref="B9:B72" si="3">IF(EOMONTH(DATE(YEAR(M$3)+60,MONTH(M$3),DAY(M$3)),IF(DAY(M$3)=1,-1,0))&lt;DATE(2019,12+ROW()-P$2,1),"",DATE(2019,12+ROW()-P$2,1))</f>
        <v>43862</v>
      </c>
      <c r="C9" s="57">
        <f t="shared" ref="C9:D72" si="4">N9</f>
        <v>42000</v>
      </c>
      <c r="D9" s="57">
        <f t="shared" si="4"/>
        <v>42000</v>
      </c>
      <c r="E9" s="57">
        <f t="shared" ref="E9:E72" si="5">IF(B9="","",ROUND(C9*L9%,0))</f>
        <v>61614</v>
      </c>
      <c r="F9" s="57">
        <f t="shared" ref="F9:F72" si="6">IF(B9="","",ROUND((C9)*20%,0))</f>
        <v>8400</v>
      </c>
      <c r="G9" s="57">
        <f t="shared" ref="G9:G72" si="7">IF(B9="","",D$6)</f>
        <v>1400</v>
      </c>
      <c r="H9" s="57">
        <f t="shared" ref="H9:H72" si="8">IF(B9="","",ROUND(D9*2.099%,0))</f>
        <v>882</v>
      </c>
      <c r="I9" s="77">
        <f t="shared" ref="I9:I72" si="9">IF(B9="","",C9+E9+F9+G9+H9)</f>
        <v>114296</v>
      </c>
      <c r="J9" s="57">
        <f t="shared" ref="J9:J72" si="10">IF(B9="","",ROUND((C9/2)*(100+L9)%,0))</f>
        <v>51807</v>
      </c>
      <c r="K9" s="57">
        <f t="shared" ref="K9:K72" si="11">IF(B9="","",I9-J9)</f>
        <v>62489</v>
      </c>
      <c r="L9" s="58">
        <f t="shared" ref="L9:L72" si="12">IF(B9="","",L8+M9)</f>
        <v>146.69999999999999</v>
      </c>
      <c r="M9" s="55">
        <f t="shared" ref="M9:M72" si="13">IFERROR(IF(OR(MONTH(B9)=1,MONTH(B9)=4,MONTH(B9)=7,MONTH(B9)=10),M$7,0),"")</f>
        <v>0</v>
      </c>
      <c r="N9" s="57">
        <f t="shared" si="1"/>
        <v>42000</v>
      </c>
      <c r="O9" s="57">
        <f t="shared" si="2"/>
        <v>42000</v>
      </c>
    </row>
    <row r="10" spans="1:16" ht="13.5" customHeight="1" x14ac:dyDescent="0.25">
      <c r="A10" s="55">
        <f t="shared" si="0"/>
        <v>3</v>
      </c>
      <c r="B10" s="56">
        <f t="shared" si="3"/>
        <v>43891</v>
      </c>
      <c r="C10" s="57">
        <f t="shared" si="4"/>
        <v>42000</v>
      </c>
      <c r="D10" s="57">
        <f t="shared" si="4"/>
        <v>42000</v>
      </c>
      <c r="E10" s="57">
        <f t="shared" si="5"/>
        <v>61614</v>
      </c>
      <c r="F10" s="57">
        <f t="shared" si="6"/>
        <v>8400</v>
      </c>
      <c r="G10" s="57">
        <f t="shared" si="7"/>
        <v>1400</v>
      </c>
      <c r="H10" s="57">
        <f t="shared" si="8"/>
        <v>882</v>
      </c>
      <c r="I10" s="77">
        <f t="shared" si="9"/>
        <v>114296</v>
      </c>
      <c r="J10" s="57">
        <f t="shared" si="10"/>
        <v>51807</v>
      </c>
      <c r="K10" s="57">
        <f t="shared" si="11"/>
        <v>62489</v>
      </c>
      <c r="L10" s="58">
        <f t="shared" si="12"/>
        <v>146.69999999999999</v>
      </c>
      <c r="M10" s="55">
        <f t="shared" si="13"/>
        <v>0</v>
      </c>
      <c r="N10" s="57">
        <f t="shared" si="1"/>
        <v>42000</v>
      </c>
      <c r="O10" s="57">
        <f t="shared" si="2"/>
        <v>42000</v>
      </c>
    </row>
    <row r="11" spans="1:16" ht="13.5" customHeight="1" x14ac:dyDescent="0.25">
      <c r="A11" s="55">
        <f t="shared" si="0"/>
        <v>4</v>
      </c>
      <c r="B11" s="56">
        <f t="shared" si="3"/>
        <v>43922</v>
      </c>
      <c r="C11" s="57">
        <f t="shared" si="4"/>
        <v>42000</v>
      </c>
      <c r="D11" s="57">
        <f t="shared" si="4"/>
        <v>42000</v>
      </c>
      <c r="E11" s="57">
        <f t="shared" si="5"/>
        <v>62664</v>
      </c>
      <c r="F11" s="57">
        <f t="shared" si="6"/>
        <v>8400</v>
      </c>
      <c r="G11" s="57">
        <f t="shared" si="7"/>
        <v>1400</v>
      </c>
      <c r="H11" s="57">
        <f t="shared" si="8"/>
        <v>882</v>
      </c>
      <c r="I11" s="77">
        <f t="shared" si="9"/>
        <v>115346</v>
      </c>
      <c r="J11" s="57">
        <f t="shared" si="10"/>
        <v>52332</v>
      </c>
      <c r="K11" s="57">
        <f t="shared" si="11"/>
        <v>63014</v>
      </c>
      <c r="L11" s="58">
        <f t="shared" si="12"/>
        <v>149.19999999999999</v>
      </c>
      <c r="M11" s="55" t="str">
        <f t="shared" si="13"/>
        <v>2.5</v>
      </c>
      <c r="N11" s="57">
        <f t="shared" si="1"/>
        <v>42000</v>
      </c>
      <c r="O11" s="57">
        <f t="shared" si="2"/>
        <v>42000</v>
      </c>
    </row>
    <row r="12" spans="1:16" ht="13.5" customHeight="1" x14ac:dyDescent="0.25">
      <c r="A12" s="55">
        <f t="shared" si="0"/>
        <v>5</v>
      </c>
      <c r="B12" s="56">
        <f t="shared" si="3"/>
        <v>43952</v>
      </c>
      <c r="C12" s="57">
        <f t="shared" si="4"/>
        <v>42000</v>
      </c>
      <c r="D12" s="57">
        <f t="shared" si="4"/>
        <v>42000</v>
      </c>
      <c r="E12" s="57">
        <f t="shared" si="5"/>
        <v>62664</v>
      </c>
      <c r="F12" s="57">
        <f t="shared" si="6"/>
        <v>8400</v>
      </c>
      <c r="G12" s="57">
        <f t="shared" si="7"/>
        <v>1400</v>
      </c>
      <c r="H12" s="57">
        <f t="shared" si="8"/>
        <v>882</v>
      </c>
      <c r="I12" s="77">
        <f t="shared" si="9"/>
        <v>115346</v>
      </c>
      <c r="J12" s="57">
        <f t="shared" si="10"/>
        <v>52332</v>
      </c>
      <c r="K12" s="57">
        <f t="shared" si="11"/>
        <v>63014</v>
      </c>
      <c r="L12" s="58">
        <f t="shared" si="12"/>
        <v>149.19999999999999</v>
      </c>
      <c r="M12" s="55">
        <f t="shared" si="13"/>
        <v>0</v>
      </c>
      <c r="N12" s="57">
        <f t="shared" si="1"/>
        <v>42000</v>
      </c>
      <c r="O12" s="57">
        <f t="shared" si="2"/>
        <v>42000</v>
      </c>
    </row>
    <row r="13" spans="1:16" ht="13.5" customHeight="1" x14ac:dyDescent="0.25">
      <c r="A13" s="55">
        <f t="shared" si="0"/>
        <v>6</v>
      </c>
      <c r="B13" s="56">
        <f t="shared" si="3"/>
        <v>43983</v>
      </c>
      <c r="C13" s="57">
        <f t="shared" si="4"/>
        <v>42000</v>
      </c>
      <c r="D13" s="57">
        <f t="shared" si="4"/>
        <v>42000</v>
      </c>
      <c r="E13" s="57">
        <f t="shared" si="5"/>
        <v>62664</v>
      </c>
      <c r="F13" s="57">
        <f t="shared" si="6"/>
        <v>8400</v>
      </c>
      <c r="G13" s="57">
        <f t="shared" si="7"/>
        <v>1400</v>
      </c>
      <c r="H13" s="57">
        <f t="shared" si="8"/>
        <v>882</v>
      </c>
      <c r="I13" s="77">
        <f t="shared" si="9"/>
        <v>115346</v>
      </c>
      <c r="J13" s="57">
        <f t="shared" si="10"/>
        <v>52332</v>
      </c>
      <c r="K13" s="57">
        <f t="shared" si="11"/>
        <v>63014</v>
      </c>
      <c r="L13" s="58">
        <f t="shared" si="12"/>
        <v>149.19999999999999</v>
      </c>
      <c r="M13" s="55">
        <f t="shared" si="13"/>
        <v>0</v>
      </c>
      <c r="N13" s="57">
        <f t="shared" si="1"/>
        <v>42000</v>
      </c>
      <c r="O13" s="57">
        <f t="shared" si="2"/>
        <v>42000</v>
      </c>
    </row>
    <row r="14" spans="1:16" ht="13.5" customHeight="1" x14ac:dyDescent="0.25">
      <c r="A14" s="55">
        <f t="shared" si="0"/>
        <v>7</v>
      </c>
      <c r="B14" s="56">
        <f t="shared" si="3"/>
        <v>44013</v>
      </c>
      <c r="C14" s="57">
        <f t="shared" si="4"/>
        <v>42000</v>
      </c>
      <c r="D14" s="57">
        <f t="shared" si="4"/>
        <v>42000</v>
      </c>
      <c r="E14" s="57">
        <f t="shared" si="5"/>
        <v>63714</v>
      </c>
      <c r="F14" s="57">
        <f t="shared" si="6"/>
        <v>8400</v>
      </c>
      <c r="G14" s="57">
        <f t="shared" si="7"/>
        <v>1400</v>
      </c>
      <c r="H14" s="57">
        <f t="shared" si="8"/>
        <v>882</v>
      </c>
      <c r="I14" s="77">
        <f t="shared" si="9"/>
        <v>116396</v>
      </c>
      <c r="J14" s="57">
        <f t="shared" si="10"/>
        <v>52857</v>
      </c>
      <c r="K14" s="57">
        <f t="shared" si="11"/>
        <v>63539</v>
      </c>
      <c r="L14" s="58">
        <f t="shared" si="12"/>
        <v>151.69999999999999</v>
      </c>
      <c r="M14" s="55" t="str">
        <f t="shared" si="13"/>
        <v>2.5</v>
      </c>
      <c r="N14" s="57">
        <f t="shared" si="1"/>
        <v>42000</v>
      </c>
      <c r="O14" s="57">
        <f t="shared" si="2"/>
        <v>42000</v>
      </c>
    </row>
    <row r="15" spans="1:16" ht="13.5" customHeight="1" x14ac:dyDescent="0.25">
      <c r="A15" s="55">
        <f t="shared" si="0"/>
        <v>8</v>
      </c>
      <c r="B15" s="56">
        <f t="shared" si="3"/>
        <v>44044</v>
      </c>
      <c r="C15" s="57">
        <f t="shared" si="4"/>
        <v>42000</v>
      </c>
      <c r="D15" s="57">
        <f t="shared" si="4"/>
        <v>42000</v>
      </c>
      <c r="E15" s="57">
        <f t="shared" si="5"/>
        <v>63714</v>
      </c>
      <c r="F15" s="57">
        <f t="shared" si="6"/>
        <v>8400</v>
      </c>
      <c r="G15" s="57">
        <f t="shared" si="7"/>
        <v>1400</v>
      </c>
      <c r="H15" s="57">
        <f t="shared" si="8"/>
        <v>882</v>
      </c>
      <c r="I15" s="77">
        <f t="shared" si="9"/>
        <v>116396</v>
      </c>
      <c r="J15" s="57">
        <f t="shared" si="10"/>
        <v>52857</v>
      </c>
      <c r="K15" s="57">
        <f t="shared" si="11"/>
        <v>63539</v>
      </c>
      <c r="L15" s="58">
        <f t="shared" si="12"/>
        <v>151.69999999999999</v>
      </c>
      <c r="M15" s="55">
        <f t="shared" si="13"/>
        <v>0</v>
      </c>
      <c r="N15" s="57">
        <f t="shared" si="1"/>
        <v>42000</v>
      </c>
      <c r="O15" s="57">
        <f t="shared" si="2"/>
        <v>42000</v>
      </c>
    </row>
    <row r="16" spans="1:16" ht="13.5" customHeight="1" x14ac:dyDescent="0.25">
      <c r="A16" s="55">
        <f t="shared" si="0"/>
        <v>9</v>
      </c>
      <c r="B16" s="56">
        <f t="shared" si="3"/>
        <v>44075</v>
      </c>
      <c r="C16" s="57">
        <f t="shared" si="4"/>
        <v>42000</v>
      </c>
      <c r="D16" s="57">
        <f t="shared" si="4"/>
        <v>42000</v>
      </c>
      <c r="E16" s="57">
        <f t="shared" si="5"/>
        <v>63714</v>
      </c>
      <c r="F16" s="57">
        <f t="shared" si="6"/>
        <v>8400</v>
      </c>
      <c r="G16" s="57">
        <f t="shared" si="7"/>
        <v>1400</v>
      </c>
      <c r="H16" s="57">
        <f t="shared" si="8"/>
        <v>882</v>
      </c>
      <c r="I16" s="77">
        <f t="shared" si="9"/>
        <v>116396</v>
      </c>
      <c r="J16" s="57">
        <f t="shared" si="10"/>
        <v>52857</v>
      </c>
      <c r="K16" s="57">
        <f t="shared" si="11"/>
        <v>63539</v>
      </c>
      <c r="L16" s="58">
        <f t="shared" si="12"/>
        <v>151.69999999999999</v>
      </c>
      <c r="M16" s="55">
        <f t="shared" si="13"/>
        <v>0</v>
      </c>
      <c r="N16" s="57">
        <f t="shared" si="1"/>
        <v>42000</v>
      </c>
      <c r="O16" s="57">
        <f t="shared" si="2"/>
        <v>42000</v>
      </c>
    </row>
    <row r="17" spans="1:15" ht="13.5" customHeight="1" x14ac:dyDescent="0.25">
      <c r="A17" s="55">
        <f t="shared" si="0"/>
        <v>10</v>
      </c>
      <c r="B17" s="56">
        <f t="shared" si="3"/>
        <v>44105</v>
      </c>
      <c r="C17" s="57">
        <f t="shared" si="4"/>
        <v>43260</v>
      </c>
      <c r="D17" s="57">
        <f t="shared" si="4"/>
        <v>43260</v>
      </c>
      <c r="E17" s="57">
        <f t="shared" si="5"/>
        <v>66707</v>
      </c>
      <c r="F17" s="57">
        <f t="shared" si="6"/>
        <v>8652</v>
      </c>
      <c r="G17" s="57">
        <f t="shared" si="7"/>
        <v>1400</v>
      </c>
      <c r="H17" s="57">
        <f t="shared" si="8"/>
        <v>908</v>
      </c>
      <c r="I17" s="77">
        <f t="shared" si="9"/>
        <v>120927</v>
      </c>
      <c r="J17" s="57">
        <f t="shared" si="10"/>
        <v>54983</v>
      </c>
      <c r="K17" s="57">
        <f t="shared" si="11"/>
        <v>65944</v>
      </c>
      <c r="L17" s="58">
        <f t="shared" si="12"/>
        <v>154.19999999999999</v>
      </c>
      <c r="M17" s="55" t="str">
        <f t="shared" si="13"/>
        <v>2.5</v>
      </c>
      <c r="N17" s="57">
        <f t="shared" si="1"/>
        <v>43260</v>
      </c>
      <c r="O17" s="57">
        <f t="shared" si="2"/>
        <v>43260</v>
      </c>
    </row>
    <row r="18" spans="1:15" ht="13.5" customHeight="1" x14ac:dyDescent="0.25">
      <c r="A18" s="55">
        <f t="shared" si="0"/>
        <v>11</v>
      </c>
      <c r="B18" s="56">
        <f t="shared" si="3"/>
        <v>44136</v>
      </c>
      <c r="C18" s="57">
        <f t="shared" si="4"/>
        <v>43260</v>
      </c>
      <c r="D18" s="57">
        <f t="shared" si="4"/>
        <v>43260</v>
      </c>
      <c r="E18" s="57">
        <f t="shared" si="5"/>
        <v>66707</v>
      </c>
      <c r="F18" s="57">
        <f t="shared" si="6"/>
        <v>8652</v>
      </c>
      <c r="G18" s="57">
        <f t="shared" si="7"/>
        <v>1400</v>
      </c>
      <c r="H18" s="57">
        <f t="shared" si="8"/>
        <v>908</v>
      </c>
      <c r="I18" s="77">
        <f t="shared" si="9"/>
        <v>120927</v>
      </c>
      <c r="J18" s="57">
        <f t="shared" si="10"/>
        <v>54983</v>
      </c>
      <c r="K18" s="57">
        <f t="shared" si="11"/>
        <v>65944</v>
      </c>
      <c r="L18" s="58">
        <f t="shared" si="12"/>
        <v>154.19999999999999</v>
      </c>
      <c r="M18" s="55">
        <f t="shared" si="13"/>
        <v>0</v>
      </c>
      <c r="N18" s="57">
        <f t="shared" si="1"/>
        <v>43260</v>
      </c>
      <c r="O18" s="57">
        <f t="shared" si="2"/>
        <v>43260</v>
      </c>
    </row>
    <row r="19" spans="1:15" ht="13.5" customHeight="1" x14ac:dyDescent="0.25">
      <c r="A19" s="55">
        <f t="shared" si="0"/>
        <v>12</v>
      </c>
      <c r="B19" s="56">
        <f t="shared" si="3"/>
        <v>44166</v>
      </c>
      <c r="C19" s="57">
        <f t="shared" si="4"/>
        <v>43260</v>
      </c>
      <c r="D19" s="57">
        <f t="shared" si="4"/>
        <v>43260</v>
      </c>
      <c r="E19" s="57">
        <f t="shared" si="5"/>
        <v>66707</v>
      </c>
      <c r="F19" s="57">
        <f t="shared" si="6"/>
        <v>8652</v>
      </c>
      <c r="G19" s="57">
        <f t="shared" si="7"/>
        <v>1400</v>
      </c>
      <c r="H19" s="57">
        <f t="shared" si="8"/>
        <v>908</v>
      </c>
      <c r="I19" s="77">
        <f t="shared" si="9"/>
        <v>120927</v>
      </c>
      <c r="J19" s="57">
        <f t="shared" si="10"/>
        <v>54983</v>
      </c>
      <c r="K19" s="57">
        <f t="shared" si="11"/>
        <v>65944</v>
      </c>
      <c r="L19" s="58">
        <f t="shared" si="12"/>
        <v>154.19999999999999</v>
      </c>
      <c r="M19" s="55">
        <f t="shared" si="13"/>
        <v>0</v>
      </c>
      <c r="N19" s="57">
        <f t="shared" si="1"/>
        <v>43260</v>
      </c>
      <c r="O19" s="57">
        <f t="shared" si="2"/>
        <v>43260</v>
      </c>
    </row>
    <row r="20" spans="1:15" ht="13.5" customHeight="1" x14ac:dyDescent="0.25">
      <c r="A20" s="55">
        <f t="shared" si="0"/>
        <v>13</v>
      </c>
      <c r="B20" s="56">
        <f t="shared" si="3"/>
        <v>44197</v>
      </c>
      <c r="C20" s="57">
        <f t="shared" si="4"/>
        <v>43260</v>
      </c>
      <c r="D20" s="57">
        <f t="shared" si="4"/>
        <v>43260</v>
      </c>
      <c r="E20" s="57">
        <f t="shared" si="5"/>
        <v>67788</v>
      </c>
      <c r="F20" s="57">
        <f t="shared" si="6"/>
        <v>8652</v>
      </c>
      <c r="G20" s="57">
        <f t="shared" si="7"/>
        <v>1400</v>
      </c>
      <c r="H20" s="57">
        <f t="shared" si="8"/>
        <v>908</v>
      </c>
      <c r="I20" s="77">
        <f t="shared" si="9"/>
        <v>122008</v>
      </c>
      <c r="J20" s="57">
        <f t="shared" si="10"/>
        <v>55524</v>
      </c>
      <c r="K20" s="57">
        <f t="shared" si="11"/>
        <v>66484</v>
      </c>
      <c r="L20" s="58">
        <f t="shared" si="12"/>
        <v>156.69999999999999</v>
      </c>
      <c r="M20" s="55" t="str">
        <f t="shared" si="13"/>
        <v>2.5</v>
      </c>
      <c r="N20" s="57">
        <f t="shared" si="1"/>
        <v>43260</v>
      </c>
      <c r="O20" s="57">
        <f t="shared" si="2"/>
        <v>43260</v>
      </c>
    </row>
    <row r="21" spans="1:15" ht="13.5" customHeight="1" x14ac:dyDescent="0.25">
      <c r="A21" s="55">
        <f t="shared" si="0"/>
        <v>14</v>
      </c>
      <c r="B21" s="56">
        <f t="shared" si="3"/>
        <v>44228</v>
      </c>
      <c r="C21" s="57">
        <f t="shared" si="4"/>
        <v>43260</v>
      </c>
      <c r="D21" s="57">
        <f t="shared" si="4"/>
        <v>43260</v>
      </c>
      <c r="E21" s="57">
        <f t="shared" si="5"/>
        <v>67788</v>
      </c>
      <c r="F21" s="57">
        <f t="shared" si="6"/>
        <v>8652</v>
      </c>
      <c r="G21" s="57">
        <f t="shared" si="7"/>
        <v>1400</v>
      </c>
      <c r="H21" s="57">
        <f t="shared" si="8"/>
        <v>908</v>
      </c>
      <c r="I21" s="77">
        <f t="shared" si="9"/>
        <v>122008</v>
      </c>
      <c r="J21" s="57">
        <f t="shared" si="10"/>
        <v>55524</v>
      </c>
      <c r="K21" s="57">
        <f t="shared" si="11"/>
        <v>66484</v>
      </c>
      <c r="L21" s="58">
        <f t="shared" si="12"/>
        <v>156.69999999999999</v>
      </c>
      <c r="M21" s="55">
        <f t="shared" si="13"/>
        <v>0</v>
      </c>
      <c r="N21" s="57">
        <f t="shared" si="1"/>
        <v>43260</v>
      </c>
      <c r="O21" s="57">
        <f t="shared" si="2"/>
        <v>43260</v>
      </c>
    </row>
    <row r="22" spans="1:15" ht="13.5" customHeight="1" x14ac:dyDescent="0.25">
      <c r="A22" s="55">
        <f t="shared" si="0"/>
        <v>15</v>
      </c>
      <c r="B22" s="56">
        <f t="shared" si="3"/>
        <v>44256</v>
      </c>
      <c r="C22" s="57">
        <f t="shared" si="4"/>
        <v>43260</v>
      </c>
      <c r="D22" s="57">
        <f t="shared" si="4"/>
        <v>43260</v>
      </c>
      <c r="E22" s="57">
        <f t="shared" si="5"/>
        <v>67788</v>
      </c>
      <c r="F22" s="57">
        <f t="shared" si="6"/>
        <v>8652</v>
      </c>
      <c r="G22" s="57">
        <f t="shared" si="7"/>
        <v>1400</v>
      </c>
      <c r="H22" s="57">
        <f t="shared" si="8"/>
        <v>908</v>
      </c>
      <c r="I22" s="77">
        <f t="shared" si="9"/>
        <v>122008</v>
      </c>
      <c r="J22" s="57">
        <f t="shared" si="10"/>
        <v>55524</v>
      </c>
      <c r="K22" s="57">
        <f t="shared" si="11"/>
        <v>66484</v>
      </c>
      <c r="L22" s="58">
        <f t="shared" si="12"/>
        <v>156.69999999999999</v>
      </c>
      <c r="M22" s="55">
        <f t="shared" si="13"/>
        <v>0</v>
      </c>
      <c r="N22" s="57">
        <f t="shared" si="1"/>
        <v>43260</v>
      </c>
      <c r="O22" s="57">
        <f t="shared" si="2"/>
        <v>43260</v>
      </c>
    </row>
    <row r="23" spans="1:15" ht="13.5" customHeight="1" x14ac:dyDescent="0.25">
      <c r="A23" s="55">
        <f t="shared" si="0"/>
        <v>16</v>
      </c>
      <c r="B23" s="56">
        <f t="shared" si="3"/>
        <v>44287</v>
      </c>
      <c r="C23" s="57">
        <f t="shared" si="4"/>
        <v>43260</v>
      </c>
      <c r="D23" s="57">
        <f t="shared" si="4"/>
        <v>43260</v>
      </c>
      <c r="E23" s="57">
        <f t="shared" si="5"/>
        <v>68870</v>
      </c>
      <c r="F23" s="57">
        <f t="shared" si="6"/>
        <v>8652</v>
      </c>
      <c r="G23" s="57">
        <f t="shared" si="7"/>
        <v>1400</v>
      </c>
      <c r="H23" s="57">
        <f t="shared" si="8"/>
        <v>908</v>
      </c>
      <c r="I23" s="77">
        <f t="shared" si="9"/>
        <v>123090</v>
      </c>
      <c r="J23" s="57">
        <f t="shared" si="10"/>
        <v>56065</v>
      </c>
      <c r="K23" s="57">
        <f t="shared" si="11"/>
        <v>67025</v>
      </c>
      <c r="L23" s="58">
        <f t="shared" si="12"/>
        <v>159.19999999999999</v>
      </c>
      <c r="M23" s="55" t="str">
        <f t="shared" si="13"/>
        <v>2.5</v>
      </c>
      <c r="N23" s="57">
        <f t="shared" si="1"/>
        <v>43260</v>
      </c>
      <c r="O23" s="57">
        <f t="shared" si="2"/>
        <v>43260</v>
      </c>
    </row>
    <row r="24" spans="1:15" ht="13.5" customHeight="1" x14ac:dyDescent="0.25">
      <c r="A24" s="55">
        <f t="shared" si="0"/>
        <v>17</v>
      </c>
      <c r="B24" s="56">
        <f t="shared" si="3"/>
        <v>44317</v>
      </c>
      <c r="C24" s="57">
        <f t="shared" si="4"/>
        <v>43260</v>
      </c>
      <c r="D24" s="57">
        <f t="shared" si="4"/>
        <v>43260</v>
      </c>
      <c r="E24" s="57">
        <f t="shared" si="5"/>
        <v>68870</v>
      </c>
      <c r="F24" s="57">
        <f t="shared" si="6"/>
        <v>8652</v>
      </c>
      <c r="G24" s="57">
        <f t="shared" si="7"/>
        <v>1400</v>
      </c>
      <c r="H24" s="57">
        <f t="shared" si="8"/>
        <v>908</v>
      </c>
      <c r="I24" s="77">
        <f t="shared" si="9"/>
        <v>123090</v>
      </c>
      <c r="J24" s="57">
        <f t="shared" si="10"/>
        <v>56065</v>
      </c>
      <c r="K24" s="57">
        <f t="shared" si="11"/>
        <v>67025</v>
      </c>
      <c r="L24" s="58">
        <f t="shared" si="12"/>
        <v>159.19999999999999</v>
      </c>
      <c r="M24" s="55">
        <f t="shared" si="13"/>
        <v>0</v>
      </c>
      <c r="N24" s="57">
        <f t="shared" si="1"/>
        <v>43260</v>
      </c>
      <c r="O24" s="57">
        <f t="shared" si="2"/>
        <v>43260</v>
      </c>
    </row>
    <row r="25" spans="1:15" ht="13.5" customHeight="1" x14ac:dyDescent="0.25">
      <c r="A25" s="55">
        <f t="shared" si="0"/>
        <v>18</v>
      </c>
      <c r="B25" s="56">
        <f t="shared" si="3"/>
        <v>44348</v>
      </c>
      <c r="C25" s="57">
        <f t="shared" si="4"/>
        <v>43260</v>
      </c>
      <c r="D25" s="57">
        <f t="shared" si="4"/>
        <v>43260</v>
      </c>
      <c r="E25" s="57">
        <f t="shared" si="5"/>
        <v>68870</v>
      </c>
      <c r="F25" s="57">
        <f t="shared" si="6"/>
        <v>8652</v>
      </c>
      <c r="G25" s="57">
        <f t="shared" si="7"/>
        <v>1400</v>
      </c>
      <c r="H25" s="57">
        <f t="shared" si="8"/>
        <v>908</v>
      </c>
      <c r="I25" s="77">
        <f t="shared" si="9"/>
        <v>123090</v>
      </c>
      <c r="J25" s="57">
        <f t="shared" si="10"/>
        <v>56065</v>
      </c>
      <c r="K25" s="57">
        <f t="shared" si="11"/>
        <v>67025</v>
      </c>
      <c r="L25" s="58">
        <f t="shared" si="12"/>
        <v>159.19999999999999</v>
      </c>
      <c r="M25" s="55">
        <f t="shared" si="13"/>
        <v>0</v>
      </c>
      <c r="N25" s="57">
        <f t="shared" si="1"/>
        <v>43260</v>
      </c>
      <c r="O25" s="57">
        <f t="shared" si="2"/>
        <v>43260</v>
      </c>
    </row>
    <row r="26" spans="1:15" ht="13.5" customHeight="1" x14ac:dyDescent="0.25">
      <c r="A26" s="55">
        <f t="shared" si="0"/>
        <v>19</v>
      </c>
      <c r="B26" s="56">
        <f t="shared" si="3"/>
        <v>44378</v>
      </c>
      <c r="C26" s="57">
        <f t="shared" si="4"/>
        <v>43260</v>
      </c>
      <c r="D26" s="57">
        <f t="shared" si="4"/>
        <v>43260</v>
      </c>
      <c r="E26" s="57">
        <f t="shared" si="5"/>
        <v>69951</v>
      </c>
      <c r="F26" s="57">
        <f t="shared" si="6"/>
        <v>8652</v>
      </c>
      <c r="G26" s="57">
        <f t="shared" si="7"/>
        <v>1400</v>
      </c>
      <c r="H26" s="57">
        <f t="shared" si="8"/>
        <v>908</v>
      </c>
      <c r="I26" s="77">
        <f t="shared" si="9"/>
        <v>124171</v>
      </c>
      <c r="J26" s="57">
        <f t="shared" si="10"/>
        <v>56606</v>
      </c>
      <c r="K26" s="57">
        <f t="shared" si="11"/>
        <v>67565</v>
      </c>
      <c r="L26" s="58">
        <f t="shared" si="12"/>
        <v>161.69999999999999</v>
      </c>
      <c r="M26" s="55" t="str">
        <f t="shared" si="13"/>
        <v>2.5</v>
      </c>
      <c r="N26" s="57">
        <f t="shared" si="1"/>
        <v>43260</v>
      </c>
      <c r="O26" s="57">
        <f t="shared" si="2"/>
        <v>43260</v>
      </c>
    </row>
    <row r="27" spans="1:15" ht="13.5" customHeight="1" x14ac:dyDescent="0.25">
      <c r="A27" s="55">
        <f t="shared" si="0"/>
        <v>20</v>
      </c>
      <c r="B27" s="56">
        <f t="shared" si="3"/>
        <v>44409</v>
      </c>
      <c r="C27" s="57">
        <f t="shared" si="4"/>
        <v>43260</v>
      </c>
      <c r="D27" s="57">
        <f t="shared" si="4"/>
        <v>43260</v>
      </c>
      <c r="E27" s="57">
        <f t="shared" si="5"/>
        <v>69951</v>
      </c>
      <c r="F27" s="57">
        <f t="shared" si="6"/>
        <v>8652</v>
      </c>
      <c r="G27" s="57">
        <f t="shared" si="7"/>
        <v>1400</v>
      </c>
      <c r="H27" s="57">
        <f t="shared" si="8"/>
        <v>908</v>
      </c>
      <c r="I27" s="77">
        <f t="shared" si="9"/>
        <v>124171</v>
      </c>
      <c r="J27" s="57">
        <f t="shared" si="10"/>
        <v>56606</v>
      </c>
      <c r="K27" s="57">
        <f t="shared" si="11"/>
        <v>67565</v>
      </c>
      <c r="L27" s="58">
        <f t="shared" si="12"/>
        <v>161.69999999999999</v>
      </c>
      <c r="M27" s="55">
        <f t="shared" si="13"/>
        <v>0</v>
      </c>
      <c r="N27" s="57">
        <f t="shared" si="1"/>
        <v>43260</v>
      </c>
      <c r="O27" s="57">
        <f t="shared" si="2"/>
        <v>43260</v>
      </c>
    </row>
    <row r="28" spans="1:15" ht="13.5" customHeight="1" x14ac:dyDescent="0.25">
      <c r="A28" s="55">
        <f t="shared" si="0"/>
        <v>21</v>
      </c>
      <c r="B28" s="56">
        <f t="shared" si="3"/>
        <v>44440</v>
      </c>
      <c r="C28" s="57">
        <f t="shared" si="4"/>
        <v>43260</v>
      </c>
      <c r="D28" s="57">
        <f t="shared" si="4"/>
        <v>43260</v>
      </c>
      <c r="E28" s="57">
        <f t="shared" si="5"/>
        <v>69951</v>
      </c>
      <c r="F28" s="57">
        <f t="shared" si="6"/>
        <v>8652</v>
      </c>
      <c r="G28" s="57">
        <f t="shared" si="7"/>
        <v>1400</v>
      </c>
      <c r="H28" s="57">
        <f t="shared" si="8"/>
        <v>908</v>
      </c>
      <c r="I28" s="77">
        <f t="shared" si="9"/>
        <v>124171</v>
      </c>
      <c r="J28" s="57">
        <f t="shared" si="10"/>
        <v>56606</v>
      </c>
      <c r="K28" s="57">
        <f t="shared" si="11"/>
        <v>67565</v>
      </c>
      <c r="L28" s="58">
        <f t="shared" si="12"/>
        <v>161.69999999999999</v>
      </c>
      <c r="M28" s="55">
        <f t="shared" si="13"/>
        <v>0</v>
      </c>
      <c r="N28" s="57">
        <f t="shared" si="1"/>
        <v>43260</v>
      </c>
      <c r="O28" s="57">
        <f t="shared" si="2"/>
        <v>43260</v>
      </c>
    </row>
    <row r="29" spans="1:15" ht="13.5" customHeight="1" x14ac:dyDescent="0.25">
      <c r="A29" s="55">
        <f t="shared" si="0"/>
        <v>22</v>
      </c>
      <c r="B29" s="56">
        <f t="shared" si="3"/>
        <v>44470</v>
      </c>
      <c r="C29" s="57">
        <f t="shared" si="4"/>
        <v>44560</v>
      </c>
      <c r="D29" s="57">
        <f t="shared" si="4"/>
        <v>44560</v>
      </c>
      <c r="E29" s="57">
        <f t="shared" si="5"/>
        <v>73168</v>
      </c>
      <c r="F29" s="57">
        <f t="shared" si="6"/>
        <v>8912</v>
      </c>
      <c r="G29" s="57">
        <f t="shared" si="7"/>
        <v>1400</v>
      </c>
      <c r="H29" s="57">
        <f t="shared" si="8"/>
        <v>935</v>
      </c>
      <c r="I29" s="77">
        <f t="shared" si="9"/>
        <v>128975</v>
      </c>
      <c r="J29" s="57">
        <f t="shared" si="10"/>
        <v>58864</v>
      </c>
      <c r="K29" s="57">
        <f t="shared" si="11"/>
        <v>70111</v>
      </c>
      <c r="L29" s="58">
        <f t="shared" si="12"/>
        <v>164.2</v>
      </c>
      <c r="M29" s="55" t="str">
        <f t="shared" si="13"/>
        <v>2.5</v>
      </c>
      <c r="N29" s="57">
        <f t="shared" si="1"/>
        <v>44560</v>
      </c>
      <c r="O29" s="57">
        <f t="shared" si="2"/>
        <v>44560</v>
      </c>
    </row>
    <row r="30" spans="1:15" ht="13.5" customHeight="1" x14ac:dyDescent="0.25">
      <c r="A30" s="55">
        <f t="shared" si="0"/>
        <v>23</v>
      </c>
      <c r="B30" s="56">
        <f t="shared" si="3"/>
        <v>44501</v>
      </c>
      <c r="C30" s="57">
        <f t="shared" si="4"/>
        <v>44560</v>
      </c>
      <c r="D30" s="57">
        <f t="shared" si="4"/>
        <v>44560</v>
      </c>
      <c r="E30" s="57">
        <f t="shared" si="5"/>
        <v>73168</v>
      </c>
      <c r="F30" s="57">
        <f t="shared" si="6"/>
        <v>8912</v>
      </c>
      <c r="G30" s="57">
        <f t="shared" si="7"/>
        <v>1400</v>
      </c>
      <c r="H30" s="57">
        <f t="shared" si="8"/>
        <v>935</v>
      </c>
      <c r="I30" s="77">
        <f t="shared" si="9"/>
        <v>128975</v>
      </c>
      <c r="J30" s="57">
        <f t="shared" si="10"/>
        <v>58864</v>
      </c>
      <c r="K30" s="57">
        <f t="shared" si="11"/>
        <v>70111</v>
      </c>
      <c r="L30" s="58">
        <f t="shared" si="12"/>
        <v>164.2</v>
      </c>
      <c r="M30" s="55">
        <f t="shared" si="13"/>
        <v>0</v>
      </c>
      <c r="N30" s="57">
        <f t="shared" si="1"/>
        <v>44560</v>
      </c>
      <c r="O30" s="57">
        <f t="shared" si="2"/>
        <v>44560</v>
      </c>
    </row>
    <row r="31" spans="1:15" ht="13.5" customHeight="1" x14ac:dyDescent="0.25">
      <c r="A31" s="55">
        <f t="shared" si="0"/>
        <v>24</v>
      </c>
      <c r="B31" s="56">
        <f t="shared" si="3"/>
        <v>44531</v>
      </c>
      <c r="C31" s="57">
        <f t="shared" si="4"/>
        <v>44560</v>
      </c>
      <c r="D31" s="57">
        <f t="shared" si="4"/>
        <v>44560</v>
      </c>
      <c r="E31" s="57">
        <f t="shared" si="5"/>
        <v>73168</v>
      </c>
      <c r="F31" s="57">
        <f t="shared" si="6"/>
        <v>8912</v>
      </c>
      <c r="G31" s="57">
        <f t="shared" si="7"/>
        <v>1400</v>
      </c>
      <c r="H31" s="57">
        <f t="shared" si="8"/>
        <v>935</v>
      </c>
      <c r="I31" s="77">
        <f t="shared" si="9"/>
        <v>128975</v>
      </c>
      <c r="J31" s="57">
        <f t="shared" si="10"/>
        <v>58864</v>
      </c>
      <c r="K31" s="57">
        <f t="shared" si="11"/>
        <v>70111</v>
      </c>
      <c r="L31" s="58">
        <f t="shared" si="12"/>
        <v>164.2</v>
      </c>
      <c r="M31" s="55">
        <f t="shared" si="13"/>
        <v>0</v>
      </c>
      <c r="N31" s="57">
        <f t="shared" si="1"/>
        <v>44560</v>
      </c>
      <c r="O31" s="57">
        <f t="shared" si="2"/>
        <v>44560</v>
      </c>
    </row>
    <row r="32" spans="1:15" ht="13.5" customHeight="1" x14ac:dyDescent="0.25">
      <c r="A32" s="55" t="str">
        <f t="shared" si="0"/>
        <v/>
      </c>
      <c r="B32" s="56" t="str">
        <f t="shared" si="3"/>
        <v/>
      </c>
      <c r="C32" s="57" t="str">
        <f t="shared" si="4"/>
        <v/>
      </c>
      <c r="D32" s="57" t="str">
        <f t="shared" si="4"/>
        <v/>
      </c>
      <c r="E32" s="57" t="str">
        <f t="shared" si="5"/>
        <v/>
      </c>
      <c r="F32" s="57" t="str">
        <f t="shared" si="6"/>
        <v/>
      </c>
      <c r="G32" s="57" t="str">
        <f t="shared" si="7"/>
        <v/>
      </c>
      <c r="H32" s="57" t="str">
        <f t="shared" si="8"/>
        <v/>
      </c>
      <c r="I32" s="77" t="str">
        <f t="shared" si="9"/>
        <v/>
      </c>
      <c r="J32" s="57" t="str">
        <f t="shared" si="10"/>
        <v/>
      </c>
      <c r="K32" s="57" t="str">
        <f t="shared" si="11"/>
        <v/>
      </c>
      <c r="L32" s="58" t="str">
        <f t="shared" si="12"/>
        <v/>
      </c>
      <c r="M32" s="55" t="str">
        <f t="shared" si="13"/>
        <v/>
      </c>
      <c r="N32" s="57" t="str">
        <f t="shared" si="1"/>
        <v/>
      </c>
      <c r="O32" s="57" t="str">
        <f t="shared" si="2"/>
        <v/>
      </c>
    </row>
    <row r="33" spans="1:15" ht="13.5" customHeight="1" x14ac:dyDescent="0.25">
      <c r="A33" s="55" t="str">
        <f t="shared" si="0"/>
        <v/>
      </c>
      <c r="B33" s="56" t="str">
        <f t="shared" si="3"/>
        <v/>
      </c>
      <c r="C33" s="57" t="str">
        <f t="shared" si="4"/>
        <v/>
      </c>
      <c r="D33" s="57" t="str">
        <f t="shared" si="4"/>
        <v/>
      </c>
      <c r="E33" s="57" t="str">
        <f t="shared" si="5"/>
        <v/>
      </c>
      <c r="F33" s="57" t="str">
        <f t="shared" si="6"/>
        <v/>
      </c>
      <c r="G33" s="57" t="str">
        <f t="shared" si="7"/>
        <v/>
      </c>
      <c r="H33" s="57" t="str">
        <f t="shared" si="8"/>
        <v/>
      </c>
      <c r="I33" s="77" t="str">
        <f t="shared" si="9"/>
        <v/>
      </c>
      <c r="J33" s="57" t="str">
        <f t="shared" si="10"/>
        <v/>
      </c>
      <c r="K33" s="57" t="str">
        <f t="shared" si="11"/>
        <v/>
      </c>
      <c r="L33" s="58" t="str">
        <f t="shared" si="12"/>
        <v/>
      </c>
      <c r="M33" s="55" t="str">
        <f t="shared" si="13"/>
        <v/>
      </c>
      <c r="N33" s="57" t="str">
        <f t="shared" si="1"/>
        <v/>
      </c>
      <c r="O33" s="57" t="str">
        <f t="shared" si="2"/>
        <v/>
      </c>
    </row>
    <row r="34" spans="1:15" ht="13.5" customHeight="1" x14ac:dyDescent="0.25">
      <c r="A34" s="55" t="str">
        <f t="shared" si="0"/>
        <v/>
      </c>
      <c r="B34" s="56" t="str">
        <f t="shared" si="3"/>
        <v/>
      </c>
      <c r="C34" s="57" t="str">
        <f t="shared" si="4"/>
        <v/>
      </c>
      <c r="D34" s="57" t="str">
        <f t="shared" si="4"/>
        <v/>
      </c>
      <c r="E34" s="57" t="str">
        <f t="shared" si="5"/>
        <v/>
      </c>
      <c r="F34" s="57" t="str">
        <f t="shared" si="6"/>
        <v/>
      </c>
      <c r="G34" s="57" t="str">
        <f t="shared" si="7"/>
        <v/>
      </c>
      <c r="H34" s="57" t="str">
        <f t="shared" si="8"/>
        <v/>
      </c>
      <c r="I34" s="77" t="str">
        <f t="shared" si="9"/>
        <v/>
      </c>
      <c r="J34" s="57" t="str">
        <f t="shared" si="10"/>
        <v/>
      </c>
      <c r="K34" s="57" t="str">
        <f t="shared" si="11"/>
        <v/>
      </c>
      <c r="L34" s="58" t="str">
        <f t="shared" si="12"/>
        <v/>
      </c>
      <c r="M34" s="55" t="str">
        <f t="shared" si="13"/>
        <v/>
      </c>
      <c r="N34" s="57" t="str">
        <f t="shared" si="1"/>
        <v/>
      </c>
      <c r="O34" s="57" t="str">
        <f t="shared" si="2"/>
        <v/>
      </c>
    </row>
    <row r="35" spans="1:15" ht="13.5" customHeight="1" x14ac:dyDescent="0.25">
      <c r="A35" s="55" t="str">
        <f t="shared" si="0"/>
        <v/>
      </c>
      <c r="B35" s="56" t="str">
        <f t="shared" si="3"/>
        <v/>
      </c>
      <c r="C35" s="57" t="str">
        <f t="shared" si="4"/>
        <v/>
      </c>
      <c r="D35" s="57" t="str">
        <f t="shared" si="4"/>
        <v/>
      </c>
      <c r="E35" s="57" t="str">
        <f t="shared" si="5"/>
        <v/>
      </c>
      <c r="F35" s="57" t="str">
        <f t="shared" si="6"/>
        <v/>
      </c>
      <c r="G35" s="57" t="str">
        <f t="shared" si="7"/>
        <v/>
      </c>
      <c r="H35" s="57" t="str">
        <f t="shared" si="8"/>
        <v/>
      </c>
      <c r="I35" s="77" t="str">
        <f t="shared" si="9"/>
        <v/>
      </c>
      <c r="J35" s="57" t="str">
        <f t="shared" si="10"/>
        <v/>
      </c>
      <c r="K35" s="57" t="str">
        <f t="shared" si="11"/>
        <v/>
      </c>
      <c r="L35" s="58" t="str">
        <f t="shared" si="12"/>
        <v/>
      </c>
      <c r="M35" s="55" t="str">
        <f t="shared" si="13"/>
        <v/>
      </c>
      <c r="N35" s="57" t="str">
        <f t="shared" si="1"/>
        <v/>
      </c>
      <c r="O35" s="57" t="str">
        <f t="shared" si="2"/>
        <v/>
      </c>
    </row>
    <row r="36" spans="1:15" ht="13.5" customHeight="1" x14ac:dyDescent="0.25">
      <c r="A36" s="55" t="str">
        <f t="shared" si="0"/>
        <v/>
      </c>
      <c r="B36" s="56" t="str">
        <f t="shared" si="3"/>
        <v/>
      </c>
      <c r="C36" s="57" t="str">
        <f t="shared" si="4"/>
        <v/>
      </c>
      <c r="D36" s="57" t="str">
        <f t="shared" si="4"/>
        <v/>
      </c>
      <c r="E36" s="57" t="str">
        <f t="shared" si="5"/>
        <v/>
      </c>
      <c r="F36" s="57" t="str">
        <f t="shared" si="6"/>
        <v/>
      </c>
      <c r="G36" s="57" t="str">
        <f t="shared" si="7"/>
        <v/>
      </c>
      <c r="H36" s="57" t="str">
        <f t="shared" si="8"/>
        <v/>
      </c>
      <c r="I36" s="77" t="str">
        <f t="shared" si="9"/>
        <v/>
      </c>
      <c r="J36" s="57" t="str">
        <f t="shared" si="10"/>
        <v/>
      </c>
      <c r="K36" s="57" t="str">
        <f t="shared" si="11"/>
        <v/>
      </c>
      <c r="L36" s="58" t="str">
        <f t="shared" si="12"/>
        <v/>
      </c>
      <c r="M36" s="55" t="str">
        <f t="shared" si="13"/>
        <v/>
      </c>
      <c r="N36" s="57" t="str">
        <f t="shared" si="1"/>
        <v/>
      </c>
      <c r="O36" s="57" t="str">
        <f t="shared" si="2"/>
        <v/>
      </c>
    </row>
    <row r="37" spans="1:15" ht="13.5" customHeight="1" x14ac:dyDescent="0.25">
      <c r="A37" s="55" t="str">
        <f t="shared" si="0"/>
        <v/>
      </c>
      <c r="B37" s="56" t="str">
        <f t="shared" si="3"/>
        <v/>
      </c>
      <c r="C37" s="57" t="str">
        <f t="shared" si="4"/>
        <v/>
      </c>
      <c r="D37" s="57" t="str">
        <f t="shared" si="4"/>
        <v/>
      </c>
      <c r="E37" s="57" t="str">
        <f t="shared" si="5"/>
        <v/>
      </c>
      <c r="F37" s="57" t="str">
        <f t="shared" si="6"/>
        <v/>
      </c>
      <c r="G37" s="57" t="str">
        <f t="shared" si="7"/>
        <v/>
      </c>
      <c r="H37" s="57" t="str">
        <f t="shared" si="8"/>
        <v/>
      </c>
      <c r="I37" s="77" t="str">
        <f t="shared" si="9"/>
        <v/>
      </c>
      <c r="J37" s="57" t="str">
        <f t="shared" si="10"/>
        <v/>
      </c>
      <c r="K37" s="57" t="str">
        <f t="shared" si="11"/>
        <v/>
      </c>
      <c r="L37" s="58" t="str">
        <f t="shared" si="12"/>
        <v/>
      </c>
      <c r="M37" s="55" t="str">
        <f t="shared" si="13"/>
        <v/>
      </c>
      <c r="N37" s="57" t="str">
        <f t="shared" si="1"/>
        <v/>
      </c>
      <c r="O37" s="57" t="str">
        <f t="shared" si="2"/>
        <v/>
      </c>
    </row>
    <row r="38" spans="1:15" ht="13.5" customHeight="1" x14ac:dyDescent="0.25">
      <c r="A38" s="55" t="str">
        <f t="shared" si="0"/>
        <v/>
      </c>
      <c r="B38" s="56" t="str">
        <f t="shared" si="3"/>
        <v/>
      </c>
      <c r="C38" s="57" t="str">
        <f t="shared" si="4"/>
        <v/>
      </c>
      <c r="D38" s="57" t="str">
        <f t="shared" si="4"/>
        <v/>
      </c>
      <c r="E38" s="57" t="str">
        <f t="shared" si="5"/>
        <v/>
      </c>
      <c r="F38" s="57" t="str">
        <f t="shared" si="6"/>
        <v/>
      </c>
      <c r="G38" s="57" t="str">
        <f t="shared" si="7"/>
        <v/>
      </c>
      <c r="H38" s="57" t="str">
        <f t="shared" si="8"/>
        <v/>
      </c>
      <c r="I38" s="77" t="str">
        <f t="shared" si="9"/>
        <v/>
      </c>
      <c r="J38" s="57" t="str">
        <f t="shared" si="10"/>
        <v/>
      </c>
      <c r="K38" s="57" t="str">
        <f t="shared" si="11"/>
        <v/>
      </c>
      <c r="L38" s="58" t="str">
        <f t="shared" si="12"/>
        <v/>
      </c>
      <c r="M38" s="55" t="str">
        <f t="shared" si="13"/>
        <v/>
      </c>
      <c r="N38" s="57" t="str">
        <f t="shared" si="1"/>
        <v/>
      </c>
      <c r="O38" s="57" t="str">
        <f t="shared" si="2"/>
        <v/>
      </c>
    </row>
    <row r="39" spans="1:15" ht="13.5" customHeight="1" x14ac:dyDescent="0.25">
      <c r="A39" s="55" t="str">
        <f t="shared" si="0"/>
        <v/>
      </c>
      <c r="B39" s="56" t="str">
        <f t="shared" si="3"/>
        <v/>
      </c>
      <c r="C39" s="57" t="str">
        <f t="shared" si="4"/>
        <v/>
      </c>
      <c r="D39" s="57" t="str">
        <f t="shared" si="4"/>
        <v/>
      </c>
      <c r="E39" s="57" t="str">
        <f t="shared" si="5"/>
        <v/>
      </c>
      <c r="F39" s="57" t="str">
        <f t="shared" si="6"/>
        <v/>
      </c>
      <c r="G39" s="57" t="str">
        <f t="shared" si="7"/>
        <v/>
      </c>
      <c r="H39" s="57" t="str">
        <f t="shared" si="8"/>
        <v/>
      </c>
      <c r="I39" s="77" t="str">
        <f t="shared" si="9"/>
        <v/>
      </c>
      <c r="J39" s="57" t="str">
        <f t="shared" si="10"/>
        <v/>
      </c>
      <c r="K39" s="57" t="str">
        <f t="shared" si="11"/>
        <v/>
      </c>
      <c r="L39" s="58" t="str">
        <f t="shared" si="12"/>
        <v/>
      </c>
      <c r="M39" s="55" t="str">
        <f t="shared" si="13"/>
        <v/>
      </c>
      <c r="N39" s="57" t="str">
        <f t="shared" si="1"/>
        <v/>
      </c>
      <c r="O39" s="57" t="str">
        <f t="shared" si="2"/>
        <v/>
      </c>
    </row>
    <row r="40" spans="1:15" ht="13.5" customHeight="1" x14ac:dyDescent="0.25">
      <c r="A40" s="55" t="str">
        <f t="shared" ref="A40:A71" si="14">IF(B40="","",ROW()-P$2)</f>
        <v/>
      </c>
      <c r="B40" s="56" t="str">
        <f t="shared" si="3"/>
        <v/>
      </c>
      <c r="C40" s="57" t="str">
        <f t="shared" si="4"/>
        <v/>
      </c>
      <c r="D40" s="57" t="str">
        <f t="shared" si="4"/>
        <v/>
      </c>
      <c r="E40" s="57" t="str">
        <f t="shared" si="5"/>
        <v/>
      </c>
      <c r="F40" s="57" t="str">
        <f t="shared" si="6"/>
        <v/>
      </c>
      <c r="G40" s="57" t="str">
        <f t="shared" si="7"/>
        <v/>
      </c>
      <c r="H40" s="57" t="str">
        <f t="shared" si="8"/>
        <v/>
      </c>
      <c r="I40" s="77" t="str">
        <f t="shared" si="9"/>
        <v/>
      </c>
      <c r="J40" s="57" t="str">
        <f t="shared" si="10"/>
        <v/>
      </c>
      <c r="K40" s="57" t="str">
        <f t="shared" si="11"/>
        <v/>
      </c>
      <c r="L40" s="58" t="str">
        <f t="shared" si="12"/>
        <v/>
      </c>
      <c r="M40" s="55" t="str">
        <f t="shared" si="13"/>
        <v/>
      </c>
      <c r="N40" s="57" t="str">
        <f t="shared" ref="N40:N71" si="15">IFERROR(IF(MONTH(B40)=D$3,MIN(ROUNDUP(N39*103%,-1),E$4),N39),"")</f>
        <v/>
      </c>
      <c r="O40" s="57" t="str">
        <f t="shared" ref="O40:O71" si="16">IFERROR(IF(MONTH(B40)=D$3,MIN(ROUNDUP(O39*103%,-1),E$4),O39),"")</f>
        <v/>
      </c>
    </row>
    <row r="41" spans="1:15" ht="13.5" customHeight="1" x14ac:dyDescent="0.25">
      <c r="A41" s="55" t="str">
        <f t="shared" si="14"/>
        <v/>
      </c>
      <c r="B41" s="56" t="str">
        <f t="shared" si="3"/>
        <v/>
      </c>
      <c r="C41" s="57" t="str">
        <f t="shared" si="4"/>
        <v/>
      </c>
      <c r="D41" s="57" t="str">
        <f t="shared" si="4"/>
        <v/>
      </c>
      <c r="E41" s="57" t="str">
        <f t="shared" si="5"/>
        <v/>
      </c>
      <c r="F41" s="57" t="str">
        <f t="shared" si="6"/>
        <v/>
      </c>
      <c r="G41" s="57" t="str">
        <f t="shared" si="7"/>
        <v/>
      </c>
      <c r="H41" s="57" t="str">
        <f t="shared" si="8"/>
        <v/>
      </c>
      <c r="I41" s="77" t="str">
        <f t="shared" si="9"/>
        <v/>
      </c>
      <c r="J41" s="57" t="str">
        <f t="shared" si="10"/>
        <v/>
      </c>
      <c r="K41" s="57" t="str">
        <f t="shared" si="11"/>
        <v/>
      </c>
      <c r="L41" s="58" t="str">
        <f t="shared" si="12"/>
        <v/>
      </c>
      <c r="M41" s="55" t="str">
        <f t="shared" si="13"/>
        <v/>
      </c>
      <c r="N41" s="57" t="str">
        <f t="shared" si="15"/>
        <v/>
      </c>
      <c r="O41" s="57" t="str">
        <f t="shared" si="16"/>
        <v/>
      </c>
    </row>
    <row r="42" spans="1:15" ht="13.5" customHeight="1" x14ac:dyDescent="0.25">
      <c r="A42" s="55" t="str">
        <f t="shared" si="14"/>
        <v/>
      </c>
      <c r="B42" s="56" t="str">
        <f t="shared" si="3"/>
        <v/>
      </c>
      <c r="C42" s="57" t="str">
        <f t="shared" si="4"/>
        <v/>
      </c>
      <c r="D42" s="57" t="str">
        <f t="shared" si="4"/>
        <v/>
      </c>
      <c r="E42" s="57" t="str">
        <f t="shared" si="5"/>
        <v/>
      </c>
      <c r="F42" s="57" t="str">
        <f t="shared" si="6"/>
        <v/>
      </c>
      <c r="G42" s="57" t="str">
        <f t="shared" si="7"/>
        <v/>
      </c>
      <c r="H42" s="57" t="str">
        <f t="shared" si="8"/>
        <v/>
      </c>
      <c r="I42" s="77" t="str">
        <f t="shared" si="9"/>
        <v/>
      </c>
      <c r="J42" s="57" t="str">
        <f t="shared" si="10"/>
        <v/>
      </c>
      <c r="K42" s="57" t="str">
        <f t="shared" si="11"/>
        <v/>
      </c>
      <c r="L42" s="58" t="str">
        <f t="shared" si="12"/>
        <v/>
      </c>
      <c r="M42" s="55" t="str">
        <f t="shared" si="13"/>
        <v/>
      </c>
      <c r="N42" s="57" t="str">
        <f t="shared" si="15"/>
        <v/>
      </c>
      <c r="O42" s="57" t="str">
        <f t="shared" si="16"/>
        <v/>
      </c>
    </row>
    <row r="43" spans="1:15" ht="13.5" customHeight="1" x14ac:dyDescent="0.25">
      <c r="A43" s="55" t="str">
        <f t="shared" si="14"/>
        <v/>
      </c>
      <c r="B43" s="56" t="str">
        <f t="shared" si="3"/>
        <v/>
      </c>
      <c r="C43" s="57" t="str">
        <f t="shared" si="4"/>
        <v/>
      </c>
      <c r="D43" s="57" t="str">
        <f t="shared" si="4"/>
        <v/>
      </c>
      <c r="E43" s="57" t="str">
        <f t="shared" si="5"/>
        <v/>
      </c>
      <c r="F43" s="57" t="str">
        <f t="shared" si="6"/>
        <v/>
      </c>
      <c r="G43" s="57" t="str">
        <f t="shared" si="7"/>
        <v/>
      </c>
      <c r="H43" s="57" t="str">
        <f t="shared" si="8"/>
        <v/>
      </c>
      <c r="I43" s="77" t="str">
        <f t="shared" si="9"/>
        <v/>
      </c>
      <c r="J43" s="57" t="str">
        <f t="shared" si="10"/>
        <v/>
      </c>
      <c r="K43" s="57" t="str">
        <f t="shared" si="11"/>
        <v/>
      </c>
      <c r="L43" s="58" t="str">
        <f t="shared" si="12"/>
        <v/>
      </c>
      <c r="M43" s="55" t="str">
        <f t="shared" si="13"/>
        <v/>
      </c>
      <c r="N43" s="57" t="str">
        <f t="shared" si="15"/>
        <v/>
      </c>
      <c r="O43" s="57" t="str">
        <f t="shared" si="16"/>
        <v/>
      </c>
    </row>
    <row r="44" spans="1:15" ht="13.5" customHeight="1" x14ac:dyDescent="0.25">
      <c r="A44" s="55" t="str">
        <f t="shared" si="14"/>
        <v/>
      </c>
      <c r="B44" s="56" t="str">
        <f t="shared" si="3"/>
        <v/>
      </c>
      <c r="C44" s="57" t="str">
        <f t="shared" si="4"/>
        <v/>
      </c>
      <c r="D44" s="57" t="str">
        <f t="shared" si="4"/>
        <v/>
      </c>
      <c r="E44" s="57" t="str">
        <f t="shared" si="5"/>
        <v/>
      </c>
      <c r="F44" s="57" t="str">
        <f t="shared" si="6"/>
        <v/>
      </c>
      <c r="G44" s="57" t="str">
        <f t="shared" si="7"/>
        <v/>
      </c>
      <c r="H44" s="57" t="str">
        <f t="shared" si="8"/>
        <v/>
      </c>
      <c r="I44" s="77" t="str">
        <f t="shared" si="9"/>
        <v/>
      </c>
      <c r="J44" s="57" t="str">
        <f t="shared" si="10"/>
        <v/>
      </c>
      <c r="K44" s="57" t="str">
        <f t="shared" si="11"/>
        <v/>
      </c>
      <c r="L44" s="58" t="str">
        <f t="shared" si="12"/>
        <v/>
      </c>
      <c r="M44" s="55" t="str">
        <f t="shared" si="13"/>
        <v/>
      </c>
      <c r="N44" s="57" t="str">
        <f t="shared" si="15"/>
        <v/>
      </c>
      <c r="O44" s="57" t="str">
        <f t="shared" si="16"/>
        <v/>
      </c>
    </row>
    <row r="45" spans="1:15" ht="13.5" customHeight="1" x14ac:dyDescent="0.25">
      <c r="A45" s="55" t="str">
        <f t="shared" si="14"/>
        <v/>
      </c>
      <c r="B45" s="56" t="str">
        <f t="shared" si="3"/>
        <v/>
      </c>
      <c r="C45" s="57" t="str">
        <f t="shared" si="4"/>
        <v/>
      </c>
      <c r="D45" s="57" t="str">
        <f t="shared" si="4"/>
        <v/>
      </c>
      <c r="E45" s="57" t="str">
        <f t="shared" si="5"/>
        <v/>
      </c>
      <c r="F45" s="57" t="str">
        <f t="shared" si="6"/>
        <v/>
      </c>
      <c r="G45" s="57" t="str">
        <f t="shared" si="7"/>
        <v/>
      </c>
      <c r="H45" s="57" t="str">
        <f t="shared" si="8"/>
        <v/>
      </c>
      <c r="I45" s="77" t="str">
        <f t="shared" si="9"/>
        <v/>
      </c>
      <c r="J45" s="57" t="str">
        <f t="shared" si="10"/>
        <v/>
      </c>
      <c r="K45" s="57" t="str">
        <f t="shared" si="11"/>
        <v/>
      </c>
      <c r="L45" s="58" t="str">
        <f t="shared" si="12"/>
        <v/>
      </c>
      <c r="M45" s="55" t="str">
        <f t="shared" si="13"/>
        <v/>
      </c>
      <c r="N45" s="57" t="str">
        <f t="shared" si="15"/>
        <v/>
      </c>
      <c r="O45" s="57" t="str">
        <f t="shared" si="16"/>
        <v/>
      </c>
    </row>
    <row r="46" spans="1:15" ht="13.5" customHeight="1" x14ac:dyDescent="0.25">
      <c r="A46" s="55" t="str">
        <f t="shared" si="14"/>
        <v/>
      </c>
      <c r="B46" s="56" t="str">
        <f t="shared" si="3"/>
        <v/>
      </c>
      <c r="C46" s="57" t="str">
        <f t="shared" si="4"/>
        <v/>
      </c>
      <c r="D46" s="57" t="str">
        <f t="shared" si="4"/>
        <v/>
      </c>
      <c r="E46" s="57" t="str">
        <f t="shared" si="5"/>
        <v/>
      </c>
      <c r="F46" s="57" t="str">
        <f t="shared" si="6"/>
        <v/>
      </c>
      <c r="G46" s="57" t="str">
        <f t="shared" si="7"/>
        <v/>
      </c>
      <c r="H46" s="57" t="str">
        <f t="shared" si="8"/>
        <v/>
      </c>
      <c r="I46" s="77" t="str">
        <f t="shared" si="9"/>
        <v/>
      </c>
      <c r="J46" s="57" t="str">
        <f t="shared" si="10"/>
        <v/>
      </c>
      <c r="K46" s="57" t="str">
        <f t="shared" si="11"/>
        <v/>
      </c>
      <c r="L46" s="58" t="str">
        <f t="shared" si="12"/>
        <v/>
      </c>
      <c r="M46" s="55" t="str">
        <f t="shared" si="13"/>
        <v/>
      </c>
      <c r="N46" s="57" t="str">
        <f t="shared" si="15"/>
        <v/>
      </c>
      <c r="O46" s="57" t="str">
        <f t="shared" si="16"/>
        <v/>
      </c>
    </row>
    <row r="47" spans="1:15" ht="13.5" customHeight="1" x14ac:dyDescent="0.25">
      <c r="A47" s="55" t="str">
        <f t="shared" si="14"/>
        <v/>
      </c>
      <c r="B47" s="56" t="str">
        <f t="shared" si="3"/>
        <v/>
      </c>
      <c r="C47" s="57" t="str">
        <f t="shared" si="4"/>
        <v/>
      </c>
      <c r="D47" s="57" t="str">
        <f t="shared" si="4"/>
        <v/>
      </c>
      <c r="E47" s="57" t="str">
        <f t="shared" si="5"/>
        <v/>
      </c>
      <c r="F47" s="57" t="str">
        <f t="shared" si="6"/>
        <v/>
      </c>
      <c r="G47" s="57" t="str">
        <f t="shared" si="7"/>
        <v/>
      </c>
      <c r="H47" s="57" t="str">
        <f t="shared" si="8"/>
        <v/>
      </c>
      <c r="I47" s="77" t="str">
        <f t="shared" si="9"/>
        <v/>
      </c>
      <c r="J47" s="57" t="str">
        <f t="shared" si="10"/>
        <v/>
      </c>
      <c r="K47" s="57" t="str">
        <f t="shared" si="11"/>
        <v/>
      </c>
      <c r="L47" s="58" t="str">
        <f t="shared" si="12"/>
        <v/>
      </c>
      <c r="M47" s="55" t="str">
        <f t="shared" si="13"/>
        <v/>
      </c>
      <c r="N47" s="57" t="str">
        <f t="shared" si="15"/>
        <v/>
      </c>
      <c r="O47" s="57" t="str">
        <f t="shared" si="16"/>
        <v/>
      </c>
    </row>
    <row r="48" spans="1:15" ht="13.5" customHeight="1" x14ac:dyDescent="0.25">
      <c r="A48" s="55" t="str">
        <f t="shared" si="14"/>
        <v/>
      </c>
      <c r="B48" s="56" t="str">
        <f t="shared" si="3"/>
        <v/>
      </c>
      <c r="C48" s="57" t="str">
        <f t="shared" si="4"/>
        <v/>
      </c>
      <c r="D48" s="57" t="str">
        <f t="shared" si="4"/>
        <v/>
      </c>
      <c r="E48" s="57" t="str">
        <f t="shared" si="5"/>
        <v/>
      </c>
      <c r="F48" s="57" t="str">
        <f t="shared" si="6"/>
        <v/>
      </c>
      <c r="G48" s="57" t="str">
        <f t="shared" si="7"/>
        <v/>
      </c>
      <c r="H48" s="57" t="str">
        <f t="shared" si="8"/>
        <v/>
      </c>
      <c r="I48" s="77" t="str">
        <f t="shared" si="9"/>
        <v/>
      </c>
      <c r="J48" s="57" t="str">
        <f t="shared" si="10"/>
        <v/>
      </c>
      <c r="K48" s="57" t="str">
        <f t="shared" si="11"/>
        <v/>
      </c>
      <c r="L48" s="58" t="str">
        <f t="shared" si="12"/>
        <v/>
      </c>
      <c r="M48" s="55" t="str">
        <f t="shared" si="13"/>
        <v/>
      </c>
      <c r="N48" s="57" t="str">
        <f t="shared" si="15"/>
        <v/>
      </c>
      <c r="O48" s="57" t="str">
        <f t="shared" si="16"/>
        <v/>
      </c>
    </row>
    <row r="49" spans="1:15" ht="13.5" customHeight="1" x14ac:dyDescent="0.25">
      <c r="A49" s="55" t="str">
        <f t="shared" si="14"/>
        <v/>
      </c>
      <c r="B49" s="56" t="str">
        <f t="shared" si="3"/>
        <v/>
      </c>
      <c r="C49" s="57" t="str">
        <f t="shared" si="4"/>
        <v/>
      </c>
      <c r="D49" s="57" t="str">
        <f t="shared" si="4"/>
        <v/>
      </c>
      <c r="E49" s="57" t="str">
        <f t="shared" si="5"/>
        <v/>
      </c>
      <c r="F49" s="57" t="str">
        <f t="shared" si="6"/>
        <v/>
      </c>
      <c r="G49" s="57" t="str">
        <f t="shared" si="7"/>
        <v/>
      </c>
      <c r="H49" s="57" t="str">
        <f t="shared" si="8"/>
        <v/>
      </c>
      <c r="I49" s="77" t="str">
        <f t="shared" si="9"/>
        <v/>
      </c>
      <c r="J49" s="57" t="str">
        <f t="shared" si="10"/>
        <v/>
      </c>
      <c r="K49" s="57" t="str">
        <f t="shared" si="11"/>
        <v/>
      </c>
      <c r="L49" s="58" t="str">
        <f t="shared" si="12"/>
        <v/>
      </c>
      <c r="M49" s="55" t="str">
        <f t="shared" si="13"/>
        <v/>
      </c>
      <c r="N49" s="57" t="str">
        <f t="shared" si="15"/>
        <v/>
      </c>
      <c r="O49" s="57" t="str">
        <f t="shared" si="16"/>
        <v/>
      </c>
    </row>
    <row r="50" spans="1:15" ht="13.5" customHeight="1" x14ac:dyDescent="0.25">
      <c r="A50" s="55" t="str">
        <f t="shared" si="14"/>
        <v/>
      </c>
      <c r="B50" s="56" t="str">
        <f t="shared" si="3"/>
        <v/>
      </c>
      <c r="C50" s="57" t="str">
        <f t="shared" si="4"/>
        <v/>
      </c>
      <c r="D50" s="57" t="str">
        <f t="shared" si="4"/>
        <v/>
      </c>
      <c r="E50" s="57" t="str">
        <f t="shared" si="5"/>
        <v/>
      </c>
      <c r="F50" s="57" t="str">
        <f t="shared" si="6"/>
        <v/>
      </c>
      <c r="G50" s="57" t="str">
        <f t="shared" si="7"/>
        <v/>
      </c>
      <c r="H50" s="57" t="str">
        <f t="shared" si="8"/>
        <v/>
      </c>
      <c r="I50" s="77" t="str">
        <f t="shared" si="9"/>
        <v/>
      </c>
      <c r="J50" s="57" t="str">
        <f t="shared" si="10"/>
        <v/>
      </c>
      <c r="K50" s="57" t="str">
        <f t="shared" si="11"/>
        <v/>
      </c>
      <c r="L50" s="58" t="str">
        <f t="shared" si="12"/>
        <v/>
      </c>
      <c r="M50" s="55" t="str">
        <f t="shared" si="13"/>
        <v/>
      </c>
      <c r="N50" s="57" t="str">
        <f t="shared" si="15"/>
        <v/>
      </c>
      <c r="O50" s="57" t="str">
        <f t="shared" si="16"/>
        <v/>
      </c>
    </row>
    <row r="51" spans="1:15" ht="13.5" customHeight="1" x14ac:dyDescent="0.25">
      <c r="A51" s="55" t="str">
        <f t="shared" si="14"/>
        <v/>
      </c>
      <c r="B51" s="56" t="str">
        <f t="shared" si="3"/>
        <v/>
      </c>
      <c r="C51" s="57" t="str">
        <f t="shared" si="4"/>
        <v/>
      </c>
      <c r="D51" s="57" t="str">
        <f t="shared" si="4"/>
        <v/>
      </c>
      <c r="E51" s="57" t="str">
        <f t="shared" si="5"/>
        <v/>
      </c>
      <c r="F51" s="57" t="str">
        <f t="shared" si="6"/>
        <v/>
      </c>
      <c r="G51" s="57" t="str">
        <f t="shared" si="7"/>
        <v/>
      </c>
      <c r="H51" s="57" t="str">
        <f t="shared" si="8"/>
        <v/>
      </c>
      <c r="I51" s="77" t="str">
        <f t="shared" si="9"/>
        <v/>
      </c>
      <c r="J51" s="57" t="str">
        <f t="shared" si="10"/>
        <v/>
      </c>
      <c r="K51" s="57" t="str">
        <f t="shared" si="11"/>
        <v/>
      </c>
      <c r="L51" s="58" t="str">
        <f t="shared" si="12"/>
        <v/>
      </c>
      <c r="M51" s="55" t="str">
        <f t="shared" si="13"/>
        <v/>
      </c>
      <c r="N51" s="57" t="str">
        <f t="shared" si="15"/>
        <v/>
      </c>
      <c r="O51" s="57" t="str">
        <f t="shared" si="16"/>
        <v/>
      </c>
    </row>
    <row r="52" spans="1:15" ht="13.5" customHeight="1" x14ac:dyDescent="0.25">
      <c r="A52" s="55" t="str">
        <f t="shared" si="14"/>
        <v/>
      </c>
      <c r="B52" s="56" t="str">
        <f t="shared" si="3"/>
        <v/>
      </c>
      <c r="C52" s="57" t="str">
        <f t="shared" si="4"/>
        <v/>
      </c>
      <c r="D52" s="57" t="str">
        <f t="shared" si="4"/>
        <v/>
      </c>
      <c r="E52" s="57" t="str">
        <f t="shared" si="5"/>
        <v/>
      </c>
      <c r="F52" s="57" t="str">
        <f t="shared" si="6"/>
        <v/>
      </c>
      <c r="G52" s="57" t="str">
        <f t="shared" si="7"/>
        <v/>
      </c>
      <c r="H52" s="57" t="str">
        <f t="shared" si="8"/>
        <v/>
      </c>
      <c r="I52" s="77" t="str">
        <f t="shared" si="9"/>
        <v/>
      </c>
      <c r="J52" s="57" t="str">
        <f t="shared" si="10"/>
        <v/>
      </c>
      <c r="K52" s="57" t="str">
        <f t="shared" si="11"/>
        <v/>
      </c>
      <c r="L52" s="58" t="str">
        <f t="shared" si="12"/>
        <v/>
      </c>
      <c r="M52" s="55" t="str">
        <f t="shared" si="13"/>
        <v/>
      </c>
      <c r="N52" s="57" t="str">
        <f t="shared" si="15"/>
        <v/>
      </c>
      <c r="O52" s="57" t="str">
        <f t="shared" si="16"/>
        <v/>
      </c>
    </row>
    <row r="53" spans="1:15" ht="13.5" customHeight="1" x14ac:dyDescent="0.25">
      <c r="A53" s="55" t="str">
        <f t="shared" si="14"/>
        <v/>
      </c>
      <c r="B53" s="56" t="str">
        <f t="shared" si="3"/>
        <v/>
      </c>
      <c r="C53" s="57" t="str">
        <f t="shared" si="4"/>
        <v/>
      </c>
      <c r="D53" s="57" t="str">
        <f t="shared" si="4"/>
        <v/>
      </c>
      <c r="E53" s="57" t="str">
        <f t="shared" si="5"/>
        <v/>
      </c>
      <c r="F53" s="57" t="str">
        <f t="shared" si="6"/>
        <v/>
      </c>
      <c r="G53" s="57" t="str">
        <f t="shared" si="7"/>
        <v/>
      </c>
      <c r="H53" s="57" t="str">
        <f t="shared" si="8"/>
        <v/>
      </c>
      <c r="I53" s="77" t="str">
        <f t="shared" si="9"/>
        <v/>
      </c>
      <c r="J53" s="57" t="str">
        <f t="shared" si="10"/>
        <v/>
      </c>
      <c r="K53" s="57" t="str">
        <f t="shared" si="11"/>
        <v/>
      </c>
      <c r="L53" s="58" t="str">
        <f t="shared" si="12"/>
        <v/>
      </c>
      <c r="M53" s="55" t="str">
        <f t="shared" si="13"/>
        <v/>
      </c>
      <c r="N53" s="57" t="str">
        <f t="shared" si="15"/>
        <v/>
      </c>
      <c r="O53" s="57" t="str">
        <f t="shared" si="16"/>
        <v/>
      </c>
    </row>
    <row r="54" spans="1:15" ht="13.5" customHeight="1" x14ac:dyDescent="0.25">
      <c r="A54" s="55" t="str">
        <f t="shared" si="14"/>
        <v/>
      </c>
      <c r="B54" s="56" t="str">
        <f t="shared" si="3"/>
        <v/>
      </c>
      <c r="C54" s="57" t="str">
        <f t="shared" si="4"/>
        <v/>
      </c>
      <c r="D54" s="57" t="str">
        <f t="shared" si="4"/>
        <v/>
      </c>
      <c r="E54" s="57" t="str">
        <f t="shared" si="5"/>
        <v/>
      </c>
      <c r="F54" s="57" t="str">
        <f t="shared" si="6"/>
        <v/>
      </c>
      <c r="G54" s="57" t="str">
        <f t="shared" si="7"/>
        <v/>
      </c>
      <c r="H54" s="57" t="str">
        <f t="shared" si="8"/>
        <v/>
      </c>
      <c r="I54" s="77" t="str">
        <f t="shared" si="9"/>
        <v/>
      </c>
      <c r="J54" s="57" t="str">
        <f t="shared" si="10"/>
        <v/>
      </c>
      <c r="K54" s="57" t="str">
        <f t="shared" si="11"/>
        <v/>
      </c>
      <c r="L54" s="58" t="str">
        <f t="shared" si="12"/>
        <v/>
      </c>
      <c r="M54" s="55" t="str">
        <f t="shared" si="13"/>
        <v/>
      </c>
      <c r="N54" s="57" t="str">
        <f t="shared" si="15"/>
        <v/>
      </c>
      <c r="O54" s="57" t="str">
        <f t="shared" si="16"/>
        <v/>
      </c>
    </row>
    <row r="55" spans="1:15" ht="13.5" customHeight="1" x14ac:dyDescent="0.25">
      <c r="A55" s="55" t="str">
        <f t="shared" si="14"/>
        <v/>
      </c>
      <c r="B55" s="56" t="str">
        <f t="shared" si="3"/>
        <v/>
      </c>
      <c r="C55" s="57" t="str">
        <f t="shared" si="4"/>
        <v/>
      </c>
      <c r="D55" s="57" t="str">
        <f t="shared" si="4"/>
        <v/>
      </c>
      <c r="E55" s="57" t="str">
        <f t="shared" si="5"/>
        <v/>
      </c>
      <c r="F55" s="57" t="str">
        <f t="shared" si="6"/>
        <v/>
      </c>
      <c r="G55" s="57" t="str">
        <f t="shared" si="7"/>
        <v/>
      </c>
      <c r="H55" s="57" t="str">
        <f t="shared" si="8"/>
        <v/>
      </c>
      <c r="I55" s="77" t="str">
        <f t="shared" si="9"/>
        <v/>
      </c>
      <c r="J55" s="57" t="str">
        <f t="shared" si="10"/>
        <v/>
      </c>
      <c r="K55" s="57" t="str">
        <f t="shared" si="11"/>
        <v/>
      </c>
      <c r="L55" s="58" t="str">
        <f t="shared" si="12"/>
        <v/>
      </c>
      <c r="M55" s="55" t="str">
        <f t="shared" si="13"/>
        <v/>
      </c>
      <c r="N55" s="57" t="str">
        <f t="shared" si="15"/>
        <v/>
      </c>
      <c r="O55" s="57" t="str">
        <f t="shared" si="16"/>
        <v/>
      </c>
    </row>
    <row r="56" spans="1:15" ht="13.5" customHeight="1" x14ac:dyDescent="0.25">
      <c r="A56" s="55" t="str">
        <f t="shared" si="14"/>
        <v/>
      </c>
      <c r="B56" s="56" t="str">
        <f t="shared" si="3"/>
        <v/>
      </c>
      <c r="C56" s="57" t="str">
        <f t="shared" si="4"/>
        <v/>
      </c>
      <c r="D56" s="57" t="str">
        <f t="shared" si="4"/>
        <v/>
      </c>
      <c r="E56" s="57" t="str">
        <f t="shared" si="5"/>
        <v/>
      </c>
      <c r="F56" s="57" t="str">
        <f t="shared" si="6"/>
        <v/>
      </c>
      <c r="G56" s="57" t="str">
        <f t="shared" si="7"/>
        <v/>
      </c>
      <c r="H56" s="57" t="str">
        <f t="shared" si="8"/>
        <v/>
      </c>
      <c r="I56" s="77" t="str">
        <f t="shared" si="9"/>
        <v/>
      </c>
      <c r="J56" s="57" t="str">
        <f t="shared" si="10"/>
        <v/>
      </c>
      <c r="K56" s="57" t="str">
        <f t="shared" si="11"/>
        <v/>
      </c>
      <c r="L56" s="58" t="str">
        <f t="shared" si="12"/>
        <v/>
      </c>
      <c r="M56" s="55" t="str">
        <f t="shared" si="13"/>
        <v/>
      </c>
      <c r="N56" s="57" t="str">
        <f t="shared" si="15"/>
        <v/>
      </c>
      <c r="O56" s="57" t="str">
        <f t="shared" si="16"/>
        <v/>
      </c>
    </row>
    <row r="57" spans="1:15" ht="13.5" customHeight="1" x14ac:dyDescent="0.25">
      <c r="A57" s="55" t="str">
        <f t="shared" si="14"/>
        <v/>
      </c>
      <c r="B57" s="56" t="str">
        <f t="shared" si="3"/>
        <v/>
      </c>
      <c r="C57" s="57" t="str">
        <f t="shared" si="4"/>
        <v/>
      </c>
      <c r="D57" s="57" t="str">
        <f t="shared" si="4"/>
        <v/>
      </c>
      <c r="E57" s="57" t="str">
        <f t="shared" si="5"/>
        <v/>
      </c>
      <c r="F57" s="57" t="str">
        <f t="shared" si="6"/>
        <v/>
      </c>
      <c r="G57" s="57" t="str">
        <f t="shared" si="7"/>
        <v/>
      </c>
      <c r="H57" s="57" t="str">
        <f t="shared" si="8"/>
        <v/>
      </c>
      <c r="I57" s="77" t="str">
        <f t="shared" si="9"/>
        <v/>
      </c>
      <c r="J57" s="57" t="str">
        <f t="shared" si="10"/>
        <v/>
      </c>
      <c r="K57" s="57" t="str">
        <f t="shared" si="11"/>
        <v/>
      </c>
      <c r="L57" s="58" t="str">
        <f t="shared" si="12"/>
        <v/>
      </c>
      <c r="M57" s="55" t="str">
        <f t="shared" si="13"/>
        <v/>
      </c>
      <c r="N57" s="57" t="str">
        <f t="shared" si="15"/>
        <v/>
      </c>
      <c r="O57" s="57" t="str">
        <f t="shared" si="16"/>
        <v/>
      </c>
    </row>
    <row r="58" spans="1:15" ht="13.5" customHeight="1" x14ac:dyDescent="0.25">
      <c r="A58" s="55" t="str">
        <f t="shared" si="14"/>
        <v/>
      </c>
      <c r="B58" s="56" t="str">
        <f t="shared" si="3"/>
        <v/>
      </c>
      <c r="C58" s="57" t="str">
        <f t="shared" si="4"/>
        <v/>
      </c>
      <c r="D58" s="57" t="str">
        <f t="shared" si="4"/>
        <v/>
      </c>
      <c r="E58" s="57" t="str">
        <f t="shared" si="5"/>
        <v/>
      </c>
      <c r="F58" s="57" t="str">
        <f t="shared" si="6"/>
        <v/>
      </c>
      <c r="G58" s="57" t="str">
        <f t="shared" si="7"/>
        <v/>
      </c>
      <c r="H58" s="57" t="str">
        <f t="shared" si="8"/>
        <v/>
      </c>
      <c r="I58" s="77" t="str">
        <f t="shared" si="9"/>
        <v/>
      </c>
      <c r="J58" s="57" t="str">
        <f t="shared" si="10"/>
        <v/>
      </c>
      <c r="K58" s="57" t="str">
        <f t="shared" si="11"/>
        <v/>
      </c>
      <c r="L58" s="58" t="str">
        <f t="shared" si="12"/>
        <v/>
      </c>
      <c r="M58" s="55" t="str">
        <f t="shared" si="13"/>
        <v/>
      </c>
      <c r="N58" s="57" t="str">
        <f t="shared" si="15"/>
        <v/>
      </c>
      <c r="O58" s="57" t="str">
        <f t="shared" si="16"/>
        <v/>
      </c>
    </row>
    <row r="59" spans="1:15" ht="13.5" customHeight="1" x14ac:dyDescent="0.25">
      <c r="A59" s="55" t="str">
        <f t="shared" si="14"/>
        <v/>
      </c>
      <c r="B59" s="56" t="str">
        <f t="shared" si="3"/>
        <v/>
      </c>
      <c r="C59" s="57" t="str">
        <f t="shared" si="4"/>
        <v/>
      </c>
      <c r="D59" s="57" t="str">
        <f t="shared" si="4"/>
        <v/>
      </c>
      <c r="E59" s="57" t="str">
        <f t="shared" si="5"/>
        <v/>
      </c>
      <c r="F59" s="57" t="str">
        <f t="shared" si="6"/>
        <v/>
      </c>
      <c r="G59" s="57" t="str">
        <f t="shared" si="7"/>
        <v/>
      </c>
      <c r="H59" s="57" t="str">
        <f t="shared" si="8"/>
        <v/>
      </c>
      <c r="I59" s="77" t="str">
        <f t="shared" si="9"/>
        <v/>
      </c>
      <c r="J59" s="57" t="str">
        <f t="shared" si="10"/>
        <v/>
      </c>
      <c r="K59" s="57" t="str">
        <f t="shared" si="11"/>
        <v/>
      </c>
      <c r="L59" s="58" t="str">
        <f t="shared" si="12"/>
        <v/>
      </c>
      <c r="M59" s="55" t="str">
        <f t="shared" si="13"/>
        <v/>
      </c>
      <c r="N59" s="57" t="str">
        <f t="shared" si="15"/>
        <v/>
      </c>
      <c r="O59" s="57" t="str">
        <f t="shared" si="16"/>
        <v/>
      </c>
    </row>
    <row r="60" spans="1:15" ht="13.5" customHeight="1" x14ac:dyDescent="0.25">
      <c r="A60" s="55" t="str">
        <f t="shared" si="14"/>
        <v/>
      </c>
      <c r="B60" s="56" t="str">
        <f t="shared" si="3"/>
        <v/>
      </c>
      <c r="C60" s="57" t="str">
        <f t="shared" si="4"/>
        <v/>
      </c>
      <c r="D60" s="57" t="str">
        <f t="shared" si="4"/>
        <v/>
      </c>
      <c r="E60" s="57" t="str">
        <f t="shared" si="5"/>
        <v/>
      </c>
      <c r="F60" s="57" t="str">
        <f t="shared" si="6"/>
        <v/>
      </c>
      <c r="G60" s="57" t="str">
        <f t="shared" si="7"/>
        <v/>
      </c>
      <c r="H60" s="57" t="str">
        <f t="shared" si="8"/>
        <v/>
      </c>
      <c r="I60" s="77" t="str">
        <f t="shared" si="9"/>
        <v/>
      </c>
      <c r="J60" s="57" t="str">
        <f t="shared" si="10"/>
        <v/>
      </c>
      <c r="K60" s="57" t="str">
        <f t="shared" si="11"/>
        <v/>
      </c>
      <c r="L60" s="58" t="str">
        <f t="shared" si="12"/>
        <v/>
      </c>
      <c r="M60" s="55" t="str">
        <f t="shared" si="13"/>
        <v/>
      </c>
      <c r="N60" s="57" t="str">
        <f t="shared" si="15"/>
        <v/>
      </c>
      <c r="O60" s="57" t="str">
        <f t="shared" si="16"/>
        <v/>
      </c>
    </row>
    <row r="61" spans="1:15" ht="13.5" customHeight="1" x14ac:dyDescent="0.25">
      <c r="A61" s="55" t="str">
        <f t="shared" si="14"/>
        <v/>
      </c>
      <c r="B61" s="56" t="str">
        <f t="shared" si="3"/>
        <v/>
      </c>
      <c r="C61" s="57" t="str">
        <f t="shared" si="4"/>
        <v/>
      </c>
      <c r="D61" s="57" t="str">
        <f t="shared" si="4"/>
        <v/>
      </c>
      <c r="E61" s="57" t="str">
        <f t="shared" si="5"/>
        <v/>
      </c>
      <c r="F61" s="57" t="str">
        <f t="shared" si="6"/>
        <v/>
      </c>
      <c r="G61" s="57" t="str">
        <f t="shared" si="7"/>
        <v/>
      </c>
      <c r="H61" s="57" t="str">
        <f t="shared" si="8"/>
        <v/>
      </c>
      <c r="I61" s="77" t="str">
        <f t="shared" si="9"/>
        <v/>
      </c>
      <c r="J61" s="57" t="str">
        <f t="shared" si="10"/>
        <v/>
      </c>
      <c r="K61" s="57" t="str">
        <f t="shared" si="11"/>
        <v/>
      </c>
      <c r="L61" s="58" t="str">
        <f t="shared" si="12"/>
        <v/>
      </c>
      <c r="M61" s="55" t="str">
        <f t="shared" si="13"/>
        <v/>
      </c>
      <c r="N61" s="57" t="str">
        <f t="shared" si="15"/>
        <v/>
      </c>
      <c r="O61" s="57" t="str">
        <f t="shared" si="16"/>
        <v/>
      </c>
    </row>
    <row r="62" spans="1:15" ht="13.5" customHeight="1" x14ac:dyDescent="0.25">
      <c r="A62" s="55" t="str">
        <f t="shared" si="14"/>
        <v/>
      </c>
      <c r="B62" s="56" t="str">
        <f t="shared" si="3"/>
        <v/>
      </c>
      <c r="C62" s="57" t="str">
        <f t="shared" si="4"/>
        <v/>
      </c>
      <c r="D62" s="57" t="str">
        <f t="shared" si="4"/>
        <v/>
      </c>
      <c r="E62" s="57" t="str">
        <f t="shared" si="5"/>
        <v/>
      </c>
      <c r="F62" s="57" t="str">
        <f t="shared" si="6"/>
        <v/>
      </c>
      <c r="G62" s="57" t="str">
        <f t="shared" si="7"/>
        <v/>
      </c>
      <c r="H62" s="57" t="str">
        <f t="shared" si="8"/>
        <v/>
      </c>
      <c r="I62" s="77" t="str">
        <f t="shared" si="9"/>
        <v/>
      </c>
      <c r="J62" s="57" t="str">
        <f t="shared" si="10"/>
        <v/>
      </c>
      <c r="K62" s="57" t="str">
        <f t="shared" si="11"/>
        <v/>
      </c>
      <c r="L62" s="58" t="str">
        <f t="shared" si="12"/>
        <v/>
      </c>
      <c r="M62" s="55" t="str">
        <f t="shared" si="13"/>
        <v/>
      </c>
      <c r="N62" s="57" t="str">
        <f t="shared" si="15"/>
        <v/>
      </c>
      <c r="O62" s="57" t="str">
        <f t="shared" si="16"/>
        <v/>
      </c>
    </row>
    <row r="63" spans="1:15" ht="13.5" customHeight="1" x14ac:dyDescent="0.25">
      <c r="A63" s="55" t="str">
        <f t="shared" si="14"/>
        <v/>
      </c>
      <c r="B63" s="56" t="str">
        <f t="shared" si="3"/>
        <v/>
      </c>
      <c r="C63" s="57" t="str">
        <f t="shared" si="4"/>
        <v/>
      </c>
      <c r="D63" s="57" t="str">
        <f t="shared" si="4"/>
        <v/>
      </c>
      <c r="E63" s="57" t="str">
        <f t="shared" si="5"/>
        <v/>
      </c>
      <c r="F63" s="57" t="str">
        <f t="shared" si="6"/>
        <v/>
      </c>
      <c r="G63" s="57" t="str">
        <f t="shared" si="7"/>
        <v/>
      </c>
      <c r="H63" s="57" t="str">
        <f t="shared" si="8"/>
        <v/>
      </c>
      <c r="I63" s="77" t="str">
        <f t="shared" si="9"/>
        <v/>
      </c>
      <c r="J63" s="57" t="str">
        <f t="shared" si="10"/>
        <v/>
      </c>
      <c r="K63" s="57" t="str">
        <f t="shared" si="11"/>
        <v/>
      </c>
      <c r="L63" s="58" t="str">
        <f t="shared" si="12"/>
        <v/>
      </c>
      <c r="M63" s="55" t="str">
        <f t="shared" si="13"/>
        <v/>
      </c>
      <c r="N63" s="57" t="str">
        <f t="shared" si="15"/>
        <v/>
      </c>
      <c r="O63" s="57" t="str">
        <f t="shared" si="16"/>
        <v/>
      </c>
    </row>
    <row r="64" spans="1:15" ht="13.5" customHeight="1" x14ac:dyDescent="0.25">
      <c r="A64" s="55" t="str">
        <f t="shared" si="14"/>
        <v/>
      </c>
      <c r="B64" s="56" t="str">
        <f t="shared" si="3"/>
        <v/>
      </c>
      <c r="C64" s="57" t="str">
        <f t="shared" si="4"/>
        <v/>
      </c>
      <c r="D64" s="57" t="str">
        <f t="shared" si="4"/>
        <v/>
      </c>
      <c r="E64" s="57" t="str">
        <f t="shared" si="5"/>
        <v/>
      </c>
      <c r="F64" s="57" t="str">
        <f t="shared" si="6"/>
        <v/>
      </c>
      <c r="G64" s="57" t="str">
        <f t="shared" si="7"/>
        <v/>
      </c>
      <c r="H64" s="57" t="str">
        <f t="shared" si="8"/>
        <v/>
      </c>
      <c r="I64" s="77" t="str">
        <f t="shared" si="9"/>
        <v/>
      </c>
      <c r="J64" s="57" t="str">
        <f t="shared" si="10"/>
        <v/>
      </c>
      <c r="K64" s="57" t="str">
        <f t="shared" si="11"/>
        <v/>
      </c>
      <c r="L64" s="58" t="str">
        <f t="shared" si="12"/>
        <v/>
      </c>
      <c r="M64" s="55" t="str">
        <f t="shared" si="13"/>
        <v/>
      </c>
      <c r="N64" s="57" t="str">
        <f t="shared" si="15"/>
        <v/>
      </c>
      <c r="O64" s="57" t="str">
        <f t="shared" si="16"/>
        <v/>
      </c>
    </row>
    <row r="65" spans="1:15" ht="13.5" customHeight="1" x14ac:dyDescent="0.25">
      <c r="A65" s="55" t="str">
        <f t="shared" si="14"/>
        <v/>
      </c>
      <c r="B65" s="56" t="str">
        <f t="shared" si="3"/>
        <v/>
      </c>
      <c r="C65" s="57" t="str">
        <f t="shared" si="4"/>
        <v/>
      </c>
      <c r="D65" s="57" t="str">
        <f t="shared" si="4"/>
        <v/>
      </c>
      <c r="E65" s="57" t="str">
        <f t="shared" si="5"/>
        <v/>
      </c>
      <c r="F65" s="57" t="str">
        <f t="shared" si="6"/>
        <v/>
      </c>
      <c r="G65" s="57" t="str">
        <f t="shared" si="7"/>
        <v/>
      </c>
      <c r="H65" s="57" t="str">
        <f t="shared" si="8"/>
        <v/>
      </c>
      <c r="I65" s="77" t="str">
        <f t="shared" si="9"/>
        <v/>
      </c>
      <c r="J65" s="57" t="str">
        <f t="shared" si="10"/>
        <v/>
      </c>
      <c r="K65" s="57" t="str">
        <f t="shared" si="11"/>
        <v/>
      </c>
      <c r="L65" s="58" t="str">
        <f t="shared" si="12"/>
        <v/>
      </c>
      <c r="M65" s="55" t="str">
        <f t="shared" si="13"/>
        <v/>
      </c>
      <c r="N65" s="57" t="str">
        <f t="shared" si="15"/>
        <v/>
      </c>
      <c r="O65" s="57" t="str">
        <f t="shared" si="16"/>
        <v/>
      </c>
    </row>
    <row r="66" spans="1:15" ht="13.5" customHeight="1" x14ac:dyDescent="0.25">
      <c r="A66" s="55" t="str">
        <f t="shared" si="14"/>
        <v/>
      </c>
      <c r="B66" s="56" t="str">
        <f t="shared" si="3"/>
        <v/>
      </c>
      <c r="C66" s="57" t="str">
        <f t="shared" si="4"/>
        <v/>
      </c>
      <c r="D66" s="57" t="str">
        <f t="shared" si="4"/>
        <v/>
      </c>
      <c r="E66" s="57" t="str">
        <f t="shared" si="5"/>
        <v/>
      </c>
      <c r="F66" s="57" t="str">
        <f t="shared" si="6"/>
        <v/>
      </c>
      <c r="G66" s="57" t="str">
        <f t="shared" si="7"/>
        <v/>
      </c>
      <c r="H66" s="57" t="str">
        <f t="shared" si="8"/>
        <v/>
      </c>
      <c r="I66" s="77" t="str">
        <f t="shared" si="9"/>
        <v/>
      </c>
      <c r="J66" s="57" t="str">
        <f t="shared" si="10"/>
        <v/>
      </c>
      <c r="K66" s="57" t="str">
        <f t="shared" si="11"/>
        <v/>
      </c>
      <c r="L66" s="58" t="str">
        <f t="shared" si="12"/>
        <v/>
      </c>
      <c r="M66" s="55" t="str">
        <f t="shared" si="13"/>
        <v/>
      </c>
      <c r="N66" s="57" t="str">
        <f t="shared" si="15"/>
        <v/>
      </c>
      <c r="O66" s="57" t="str">
        <f t="shared" si="16"/>
        <v/>
      </c>
    </row>
    <row r="67" spans="1:15" ht="13.5" customHeight="1" x14ac:dyDescent="0.25">
      <c r="A67" s="55" t="str">
        <f t="shared" si="14"/>
        <v/>
      </c>
      <c r="B67" s="56" t="str">
        <f t="shared" si="3"/>
        <v/>
      </c>
      <c r="C67" s="57" t="str">
        <f t="shared" si="4"/>
        <v/>
      </c>
      <c r="D67" s="57" t="str">
        <f t="shared" si="4"/>
        <v/>
      </c>
      <c r="E67" s="57" t="str">
        <f t="shared" si="5"/>
        <v/>
      </c>
      <c r="F67" s="57" t="str">
        <f t="shared" si="6"/>
        <v/>
      </c>
      <c r="G67" s="57" t="str">
        <f t="shared" si="7"/>
        <v/>
      </c>
      <c r="H67" s="57" t="str">
        <f t="shared" si="8"/>
        <v/>
      </c>
      <c r="I67" s="77" t="str">
        <f t="shared" si="9"/>
        <v/>
      </c>
      <c r="J67" s="57" t="str">
        <f t="shared" si="10"/>
        <v/>
      </c>
      <c r="K67" s="57" t="str">
        <f t="shared" si="11"/>
        <v/>
      </c>
      <c r="L67" s="58" t="str">
        <f t="shared" si="12"/>
        <v/>
      </c>
      <c r="M67" s="55" t="str">
        <f t="shared" si="13"/>
        <v/>
      </c>
      <c r="N67" s="57" t="str">
        <f t="shared" si="15"/>
        <v/>
      </c>
      <c r="O67" s="57" t="str">
        <f t="shared" si="16"/>
        <v/>
      </c>
    </row>
    <row r="68" spans="1:15" ht="13.5" customHeight="1" x14ac:dyDescent="0.25">
      <c r="A68" s="55" t="str">
        <f t="shared" si="14"/>
        <v/>
      </c>
      <c r="B68" s="56" t="str">
        <f t="shared" si="3"/>
        <v/>
      </c>
      <c r="C68" s="57" t="str">
        <f t="shared" si="4"/>
        <v/>
      </c>
      <c r="D68" s="57" t="str">
        <f t="shared" si="4"/>
        <v/>
      </c>
      <c r="E68" s="57" t="str">
        <f t="shared" si="5"/>
        <v/>
      </c>
      <c r="F68" s="57" t="str">
        <f t="shared" si="6"/>
        <v/>
      </c>
      <c r="G68" s="57" t="str">
        <f t="shared" si="7"/>
        <v/>
      </c>
      <c r="H68" s="57" t="str">
        <f t="shared" si="8"/>
        <v/>
      </c>
      <c r="I68" s="77" t="str">
        <f t="shared" si="9"/>
        <v/>
      </c>
      <c r="J68" s="57" t="str">
        <f t="shared" si="10"/>
        <v/>
      </c>
      <c r="K68" s="57" t="str">
        <f t="shared" si="11"/>
        <v/>
      </c>
      <c r="L68" s="58" t="str">
        <f t="shared" si="12"/>
        <v/>
      </c>
      <c r="M68" s="55" t="str">
        <f t="shared" si="13"/>
        <v/>
      </c>
      <c r="N68" s="57" t="str">
        <f t="shared" si="15"/>
        <v/>
      </c>
      <c r="O68" s="57" t="str">
        <f t="shared" si="16"/>
        <v/>
      </c>
    </row>
    <row r="69" spans="1:15" ht="13.5" customHeight="1" x14ac:dyDescent="0.25">
      <c r="A69" s="55" t="str">
        <f t="shared" si="14"/>
        <v/>
      </c>
      <c r="B69" s="56" t="str">
        <f t="shared" si="3"/>
        <v/>
      </c>
      <c r="C69" s="57" t="str">
        <f t="shared" si="4"/>
        <v/>
      </c>
      <c r="D69" s="57" t="str">
        <f t="shared" si="4"/>
        <v/>
      </c>
      <c r="E69" s="57" t="str">
        <f t="shared" si="5"/>
        <v/>
      </c>
      <c r="F69" s="57" t="str">
        <f t="shared" si="6"/>
        <v/>
      </c>
      <c r="G69" s="57" t="str">
        <f t="shared" si="7"/>
        <v/>
      </c>
      <c r="H69" s="57" t="str">
        <f t="shared" si="8"/>
        <v/>
      </c>
      <c r="I69" s="77" t="str">
        <f t="shared" si="9"/>
        <v/>
      </c>
      <c r="J69" s="57" t="str">
        <f t="shared" si="10"/>
        <v/>
      </c>
      <c r="K69" s="57" t="str">
        <f t="shared" si="11"/>
        <v/>
      </c>
      <c r="L69" s="58" t="str">
        <f t="shared" si="12"/>
        <v/>
      </c>
      <c r="M69" s="55" t="str">
        <f t="shared" si="13"/>
        <v/>
      </c>
      <c r="N69" s="57" t="str">
        <f t="shared" si="15"/>
        <v/>
      </c>
      <c r="O69" s="57" t="str">
        <f t="shared" si="16"/>
        <v/>
      </c>
    </row>
    <row r="70" spans="1:15" ht="13.5" customHeight="1" x14ac:dyDescent="0.25">
      <c r="A70" s="55" t="str">
        <f t="shared" si="14"/>
        <v/>
      </c>
      <c r="B70" s="56" t="str">
        <f t="shared" si="3"/>
        <v/>
      </c>
      <c r="C70" s="57" t="str">
        <f t="shared" si="4"/>
        <v/>
      </c>
      <c r="D70" s="57" t="str">
        <f t="shared" si="4"/>
        <v/>
      </c>
      <c r="E70" s="57" t="str">
        <f t="shared" si="5"/>
        <v/>
      </c>
      <c r="F70" s="57" t="str">
        <f t="shared" si="6"/>
        <v/>
      </c>
      <c r="G70" s="57" t="str">
        <f t="shared" si="7"/>
        <v/>
      </c>
      <c r="H70" s="57" t="str">
        <f t="shared" si="8"/>
        <v/>
      </c>
      <c r="I70" s="77" t="str">
        <f t="shared" si="9"/>
        <v/>
      </c>
      <c r="J70" s="57" t="str">
        <f t="shared" si="10"/>
        <v/>
      </c>
      <c r="K70" s="57" t="str">
        <f t="shared" si="11"/>
        <v/>
      </c>
      <c r="L70" s="58" t="str">
        <f t="shared" si="12"/>
        <v/>
      </c>
      <c r="M70" s="55" t="str">
        <f t="shared" si="13"/>
        <v/>
      </c>
      <c r="N70" s="57" t="str">
        <f t="shared" si="15"/>
        <v/>
      </c>
      <c r="O70" s="57" t="str">
        <f t="shared" si="16"/>
        <v/>
      </c>
    </row>
    <row r="71" spans="1:15" ht="13.5" customHeight="1" x14ac:dyDescent="0.25">
      <c r="A71" s="55" t="str">
        <f t="shared" si="14"/>
        <v/>
      </c>
      <c r="B71" s="56" t="str">
        <f t="shared" si="3"/>
        <v/>
      </c>
      <c r="C71" s="57" t="str">
        <f t="shared" si="4"/>
        <v/>
      </c>
      <c r="D71" s="57" t="str">
        <f t="shared" si="4"/>
        <v/>
      </c>
      <c r="E71" s="57" t="str">
        <f t="shared" si="5"/>
        <v/>
      </c>
      <c r="F71" s="57" t="str">
        <f t="shared" si="6"/>
        <v/>
      </c>
      <c r="G71" s="57" t="str">
        <f t="shared" si="7"/>
        <v/>
      </c>
      <c r="H71" s="57" t="str">
        <f t="shared" si="8"/>
        <v/>
      </c>
      <c r="I71" s="77" t="str">
        <f t="shared" si="9"/>
        <v/>
      </c>
      <c r="J71" s="57" t="str">
        <f t="shared" si="10"/>
        <v/>
      </c>
      <c r="K71" s="57" t="str">
        <f t="shared" si="11"/>
        <v/>
      </c>
      <c r="L71" s="58" t="str">
        <f t="shared" si="12"/>
        <v/>
      </c>
      <c r="M71" s="55" t="str">
        <f t="shared" si="13"/>
        <v/>
      </c>
      <c r="N71" s="57" t="str">
        <f t="shared" si="15"/>
        <v/>
      </c>
      <c r="O71" s="57" t="str">
        <f t="shared" si="16"/>
        <v/>
      </c>
    </row>
    <row r="72" spans="1:15" ht="13.5" customHeight="1" x14ac:dyDescent="0.25">
      <c r="A72" s="55" t="str">
        <f t="shared" ref="A72:A103" si="17">IF(B72="","",ROW()-P$2)</f>
        <v/>
      </c>
      <c r="B72" s="56" t="str">
        <f t="shared" si="3"/>
        <v/>
      </c>
      <c r="C72" s="57" t="str">
        <f t="shared" si="4"/>
        <v/>
      </c>
      <c r="D72" s="57" t="str">
        <f t="shared" si="4"/>
        <v/>
      </c>
      <c r="E72" s="57" t="str">
        <f t="shared" si="5"/>
        <v/>
      </c>
      <c r="F72" s="57" t="str">
        <f t="shared" si="6"/>
        <v/>
      </c>
      <c r="G72" s="57" t="str">
        <f t="shared" si="7"/>
        <v/>
      </c>
      <c r="H72" s="57" t="str">
        <f t="shared" si="8"/>
        <v/>
      </c>
      <c r="I72" s="77" t="str">
        <f t="shared" si="9"/>
        <v/>
      </c>
      <c r="J72" s="57" t="str">
        <f t="shared" si="10"/>
        <v/>
      </c>
      <c r="K72" s="57" t="str">
        <f t="shared" si="11"/>
        <v/>
      </c>
      <c r="L72" s="58" t="str">
        <f t="shared" si="12"/>
        <v/>
      </c>
      <c r="M72" s="55" t="str">
        <f t="shared" si="13"/>
        <v/>
      </c>
      <c r="N72" s="57" t="str">
        <f t="shared" ref="N72:N103" si="18">IFERROR(IF(MONTH(B72)=D$3,MIN(ROUNDUP(N71*103%,-1),E$4),N71),"")</f>
        <v/>
      </c>
      <c r="O72" s="57" t="str">
        <f t="shared" ref="O72:O103" si="19">IFERROR(IF(MONTH(B72)=D$3,MIN(ROUNDUP(O71*103%,-1),E$4),O71),"")</f>
        <v/>
      </c>
    </row>
    <row r="73" spans="1:15" ht="13.5" customHeight="1" x14ac:dyDescent="0.25">
      <c r="A73" s="55" t="str">
        <f t="shared" si="17"/>
        <v/>
      </c>
      <c r="B73" s="56" t="str">
        <f t="shared" ref="B73:B129" si="20">IF(EOMONTH(DATE(YEAR(M$3)+60,MONTH(M$3),DAY(M$3)),IF(DAY(M$3)=1,-1,0))&lt;DATE(2019,12+ROW()-P$2,1),"",DATE(2019,12+ROW()-P$2,1))</f>
        <v/>
      </c>
      <c r="C73" s="57" t="str">
        <f t="shared" ref="C73:D129" si="21">N73</f>
        <v/>
      </c>
      <c r="D73" s="57" t="str">
        <f t="shared" si="21"/>
        <v/>
      </c>
      <c r="E73" s="57" t="str">
        <f t="shared" ref="E73:E129" si="22">IF(B73="","",ROUND(C73*L73%,0))</f>
        <v/>
      </c>
      <c r="F73" s="57" t="str">
        <f t="shared" ref="F73:F129" si="23">IF(B73="","",ROUND((C73)*20%,0))</f>
        <v/>
      </c>
      <c r="G73" s="57" t="str">
        <f t="shared" ref="G73:G129" si="24">IF(B73="","",D$6)</f>
        <v/>
      </c>
      <c r="H73" s="57" t="str">
        <f t="shared" ref="H73:H129" si="25">IF(B73="","",ROUND(D73*2.099%,0))</f>
        <v/>
      </c>
      <c r="I73" s="77" t="str">
        <f t="shared" ref="I73:I129" si="26">IF(B73="","",C73+E73+F73+G73+H73)</f>
        <v/>
      </c>
      <c r="J73" s="57" t="str">
        <f t="shared" ref="J73:J129" si="27">IF(B73="","",ROUND((C73/2)*(100+L73)%,0))</f>
        <v/>
      </c>
      <c r="K73" s="57" t="str">
        <f t="shared" ref="K73:K129" si="28">IF(B73="","",I73-J73)</f>
        <v/>
      </c>
      <c r="L73" s="58" t="str">
        <f t="shared" ref="L73:L129" si="29">IF(B73="","",L72+M73)</f>
        <v/>
      </c>
      <c r="M73" s="55" t="str">
        <f t="shared" ref="M73:M129" si="30">IFERROR(IF(OR(MONTH(B73)=1,MONTH(B73)=4,MONTH(B73)=7,MONTH(B73)=10),M$7,0),"")</f>
        <v/>
      </c>
      <c r="N73" s="57" t="str">
        <f t="shared" si="18"/>
        <v/>
      </c>
      <c r="O73" s="57" t="str">
        <f t="shared" si="19"/>
        <v/>
      </c>
    </row>
    <row r="74" spans="1:15" ht="13.5" customHeight="1" x14ac:dyDescent="0.25">
      <c r="A74" s="55" t="str">
        <f t="shared" si="17"/>
        <v/>
      </c>
      <c r="B74" s="56" t="str">
        <f t="shared" si="20"/>
        <v/>
      </c>
      <c r="C74" s="57" t="str">
        <f t="shared" si="21"/>
        <v/>
      </c>
      <c r="D74" s="57" t="str">
        <f t="shared" si="21"/>
        <v/>
      </c>
      <c r="E74" s="57" t="str">
        <f t="shared" si="22"/>
        <v/>
      </c>
      <c r="F74" s="57" t="str">
        <f t="shared" si="23"/>
        <v/>
      </c>
      <c r="G74" s="57" t="str">
        <f t="shared" si="24"/>
        <v/>
      </c>
      <c r="H74" s="57" t="str">
        <f t="shared" si="25"/>
        <v/>
      </c>
      <c r="I74" s="77" t="str">
        <f t="shared" si="26"/>
        <v/>
      </c>
      <c r="J74" s="57" t="str">
        <f t="shared" si="27"/>
        <v/>
      </c>
      <c r="K74" s="57" t="str">
        <f t="shared" si="28"/>
        <v/>
      </c>
      <c r="L74" s="58" t="str">
        <f t="shared" si="29"/>
        <v/>
      </c>
      <c r="M74" s="55" t="str">
        <f t="shared" si="30"/>
        <v/>
      </c>
      <c r="N74" s="57" t="str">
        <f t="shared" si="18"/>
        <v/>
      </c>
      <c r="O74" s="57" t="str">
        <f t="shared" si="19"/>
        <v/>
      </c>
    </row>
    <row r="75" spans="1:15" ht="13.5" customHeight="1" x14ac:dyDescent="0.25">
      <c r="A75" s="55" t="str">
        <f t="shared" si="17"/>
        <v/>
      </c>
      <c r="B75" s="56" t="str">
        <f t="shared" si="20"/>
        <v/>
      </c>
      <c r="C75" s="57" t="str">
        <f t="shared" si="21"/>
        <v/>
      </c>
      <c r="D75" s="57" t="str">
        <f t="shared" si="21"/>
        <v/>
      </c>
      <c r="E75" s="57" t="str">
        <f t="shared" si="22"/>
        <v/>
      </c>
      <c r="F75" s="57" t="str">
        <f t="shared" si="23"/>
        <v/>
      </c>
      <c r="G75" s="57" t="str">
        <f t="shared" si="24"/>
        <v/>
      </c>
      <c r="H75" s="57" t="str">
        <f t="shared" si="25"/>
        <v/>
      </c>
      <c r="I75" s="77" t="str">
        <f t="shared" si="26"/>
        <v/>
      </c>
      <c r="J75" s="57" t="str">
        <f t="shared" si="27"/>
        <v/>
      </c>
      <c r="K75" s="57" t="str">
        <f t="shared" si="28"/>
        <v/>
      </c>
      <c r="L75" s="58" t="str">
        <f t="shared" si="29"/>
        <v/>
      </c>
      <c r="M75" s="55" t="str">
        <f t="shared" si="30"/>
        <v/>
      </c>
      <c r="N75" s="57" t="str">
        <f t="shared" si="18"/>
        <v/>
      </c>
      <c r="O75" s="57" t="str">
        <f t="shared" si="19"/>
        <v/>
      </c>
    </row>
    <row r="76" spans="1:15" ht="13.5" customHeight="1" x14ac:dyDescent="0.25">
      <c r="A76" s="55" t="str">
        <f t="shared" si="17"/>
        <v/>
      </c>
      <c r="B76" s="56" t="str">
        <f t="shared" si="20"/>
        <v/>
      </c>
      <c r="C76" s="57" t="str">
        <f t="shared" si="21"/>
        <v/>
      </c>
      <c r="D76" s="57" t="str">
        <f t="shared" si="21"/>
        <v/>
      </c>
      <c r="E76" s="57" t="str">
        <f t="shared" si="22"/>
        <v/>
      </c>
      <c r="F76" s="57" t="str">
        <f t="shared" si="23"/>
        <v/>
      </c>
      <c r="G76" s="57" t="str">
        <f t="shared" si="24"/>
        <v/>
      </c>
      <c r="H76" s="57" t="str">
        <f t="shared" si="25"/>
        <v/>
      </c>
      <c r="I76" s="77" t="str">
        <f t="shared" si="26"/>
        <v/>
      </c>
      <c r="J76" s="57" t="str">
        <f t="shared" si="27"/>
        <v/>
      </c>
      <c r="K76" s="57" t="str">
        <f t="shared" si="28"/>
        <v/>
      </c>
      <c r="L76" s="58" t="str">
        <f t="shared" si="29"/>
        <v/>
      </c>
      <c r="M76" s="55" t="str">
        <f t="shared" si="30"/>
        <v/>
      </c>
      <c r="N76" s="57" t="str">
        <f t="shared" si="18"/>
        <v/>
      </c>
      <c r="O76" s="57" t="str">
        <f t="shared" si="19"/>
        <v/>
      </c>
    </row>
    <row r="77" spans="1:15" ht="13.5" customHeight="1" x14ac:dyDescent="0.25">
      <c r="A77" s="55" t="str">
        <f t="shared" si="17"/>
        <v/>
      </c>
      <c r="B77" s="56" t="str">
        <f t="shared" si="20"/>
        <v/>
      </c>
      <c r="C77" s="57" t="str">
        <f t="shared" si="21"/>
        <v/>
      </c>
      <c r="D77" s="57" t="str">
        <f t="shared" si="21"/>
        <v/>
      </c>
      <c r="E77" s="57" t="str">
        <f t="shared" si="22"/>
        <v/>
      </c>
      <c r="F77" s="57" t="str">
        <f t="shared" si="23"/>
        <v/>
      </c>
      <c r="G77" s="57" t="str">
        <f t="shared" si="24"/>
        <v/>
      </c>
      <c r="H77" s="57" t="str">
        <f t="shared" si="25"/>
        <v/>
      </c>
      <c r="I77" s="77" t="str">
        <f t="shared" si="26"/>
        <v/>
      </c>
      <c r="J77" s="57" t="str">
        <f t="shared" si="27"/>
        <v/>
      </c>
      <c r="K77" s="57" t="str">
        <f t="shared" si="28"/>
        <v/>
      </c>
      <c r="L77" s="58" t="str">
        <f t="shared" si="29"/>
        <v/>
      </c>
      <c r="M77" s="55" t="str">
        <f t="shared" si="30"/>
        <v/>
      </c>
      <c r="N77" s="57" t="str">
        <f t="shared" si="18"/>
        <v/>
      </c>
      <c r="O77" s="57" t="str">
        <f t="shared" si="19"/>
        <v/>
      </c>
    </row>
    <row r="78" spans="1:15" ht="13.5" customHeight="1" x14ac:dyDescent="0.25">
      <c r="A78" s="55" t="str">
        <f t="shared" si="17"/>
        <v/>
      </c>
      <c r="B78" s="56" t="str">
        <f t="shared" si="20"/>
        <v/>
      </c>
      <c r="C78" s="57" t="str">
        <f t="shared" si="21"/>
        <v/>
      </c>
      <c r="D78" s="57" t="str">
        <f t="shared" si="21"/>
        <v/>
      </c>
      <c r="E78" s="57" t="str">
        <f t="shared" si="22"/>
        <v/>
      </c>
      <c r="F78" s="57" t="str">
        <f t="shared" si="23"/>
        <v/>
      </c>
      <c r="G78" s="57" t="str">
        <f t="shared" si="24"/>
        <v/>
      </c>
      <c r="H78" s="57" t="str">
        <f t="shared" si="25"/>
        <v/>
      </c>
      <c r="I78" s="77" t="str">
        <f t="shared" si="26"/>
        <v/>
      </c>
      <c r="J78" s="57" t="str">
        <f t="shared" si="27"/>
        <v/>
      </c>
      <c r="K78" s="57" t="str">
        <f t="shared" si="28"/>
        <v/>
      </c>
      <c r="L78" s="58" t="str">
        <f t="shared" si="29"/>
        <v/>
      </c>
      <c r="M78" s="55" t="str">
        <f t="shared" si="30"/>
        <v/>
      </c>
      <c r="N78" s="57" t="str">
        <f t="shared" si="18"/>
        <v/>
      </c>
      <c r="O78" s="57" t="str">
        <f t="shared" si="19"/>
        <v/>
      </c>
    </row>
    <row r="79" spans="1:15" ht="13.5" customHeight="1" x14ac:dyDescent="0.25">
      <c r="A79" s="55" t="str">
        <f t="shared" si="17"/>
        <v/>
      </c>
      <c r="B79" s="56" t="str">
        <f t="shared" si="20"/>
        <v/>
      </c>
      <c r="C79" s="57" t="str">
        <f t="shared" si="21"/>
        <v/>
      </c>
      <c r="D79" s="57" t="str">
        <f t="shared" si="21"/>
        <v/>
      </c>
      <c r="E79" s="57" t="str">
        <f t="shared" si="22"/>
        <v/>
      </c>
      <c r="F79" s="57" t="str">
        <f t="shared" si="23"/>
        <v/>
      </c>
      <c r="G79" s="57" t="str">
        <f t="shared" si="24"/>
        <v/>
      </c>
      <c r="H79" s="57" t="str">
        <f t="shared" si="25"/>
        <v/>
      </c>
      <c r="I79" s="77" t="str">
        <f t="shared" si="26"/>
        <v/>
      </c>
      <c r="J79" s="57" t="str">
        <f t="shared" si="27"/>
        <v/>
      </c>
      <c r="K79" s="57" t="str">
        <f t="shared" si="28"/>
        <v/>
      </c>
      <c r="L79" s="58" t="str">
        <f t="shared" si="29"/>
        <v/>
      </c>
      <c r="M79" s="55" t="str">
        <f t="shared" si="30"/>
        <v/>
      </c>
      <c r="N79" s="57" t="str">
        <f t="shared" si="18"/>
        <v/>
      </c>
      <c r="O79" s="57" t="str">
        <f t="shared" si="19"/>
        <v/>
      </c>
    </row>
    <row r="80" spans="1:15" ht="13.5" customHeight="1" x14ac:dyDescent="0.25">
      <c r="A80" s="55" t="str">
        <f t="shared" si="17"/>
        <v/>
      </c>
      <c r="B80" s="56" t="str">
        <f t="shared" si="20"/>
        <v/>
      </c>
      <c r="C80" s="57" t="str">
        <f t="shared" si="21"/>
        <v/>
      </c>
      <c r="D80" s="57" t="str">
        <f t="shared" si="21"/>
        <v/>
      </c>
      <c r="E80" s="57" t="str">
        <f t="shared" si="22"/>
        <v/>
      </c>
      <c r="F80" s="57" t="str">
        <f t="shared" si="23"/>
        <v/>
      </c>
      <c r="G80" s="57" t="str">
        <f t="shared" si="24"/>
        <v/>
      </c>
      <c r="H80" s="57" t="str">
        <f t="shared" si="25"/>
        <v/>
      </c>
      <c r="I80" s="77" t="str">
        <f t="shared" si="26"/>
        <v/>
      </c>
      <c r="J80" s="57" t="str">
        <f t="shared" si="27"/>
        <v/>
      </c>
      <c r="K80" s="57" t="str">
        <f t="shared" si="28"/>
        <v/>
      </c>
      <c r="L80" s="58" t="str">
        <f t="shared" si="29"/>
        <v/>
      </c>
      <c r="M80" s="55" t="str">
        <f t="shared" si="30"/>
        <v/>
      </c>
      <c r="N80" s="57" t="str">
        <f t="shared" si="18"/>
        <v/>
      </c>
      <c r="O80" s="57" t="str">
        <f t="shared" si="19"/>
        <v/>
      </c>
    </row>
    <row r="81" spans="1:15" ht="13.5" customHeight="1" x14ac:dyDescent="0.25">
      <c r="A81" s="55" t="str">
        <f t="shared" si="17"/>
        <v/>
      </c>
      <c r="B81" s="56" t="str">
        <f t="shared" si="20"/>
        <v/>
      </c>
      <c r="C81" s="57" t="str">
        <f t="shared" si="21"/>
        <v/>
      </c>
      <c r="D81" s="57" t="str">
        <f t="shared" si="21"/>
        <v/>
      </c>
      <c r="E81" s="57" t="str">
        <f t="shared" si="22"/>
        <v/>
      </c>
      <c r="F81" s="57" t="str">
        <f t="shared" si="23"/>
        <v/>
      </c>
      <c r="G81" s="57" t="str">
        <f t="shared" si="24"/>
        <v/>
      </c>
      <c r="H81" s="57" t="str">
        <f t="shared" si="25"/>
        <v/>
      </c>
      <c r="I81" s="77" t="str">
        <f t="shared" si="26"/>
        <v/>
      </c>
      <c r="J81" s="57" t="str">
        <f t="shared" si="27"/>
        <v/>
      </c>
      <c r="K81" s="57" t="str">
        <f t="shared" si="28"/>
        <v/>
      </c>
      <c r="L81" s="58" t="str">
        <f t="shared" si="29"/>
        <v/>
      </c>
      <c r="M81" s="55" t="str">
        <f t="shared" si="30"/>
        <v/>
      </c>
      <c r="N81" s="57" t="str">
        <f t="shared" si="18"/>
        <v/>
      </c>
      <c r="O81" s="57" t="str">
        <f t="shared" si="19"/>
        <v/>
      </c>
    </row>
    <row r="82" spans="1:15" ht="13.5" customHeight="1" x14ac:dyDescent="0.25">
      <c r="A82" s="55" t="str">
        <f t="shared" si="17"/>
        <v/>
      </c>
      <c r="B82" s="56" t="str">
        <f t="shared" si="20"/>
        <v/>
      </c>
      <c r="C82" s="57" t="str">
        <f t="shared" si="21"/>
        <v/>
      </c>
      <c r="D82" s="57" t="str">
        <f t="shared" si="21"/>
        <v/>
      </c>
      <c r="E82" s="57" t="str">
        <f t="shared" si="22"/>
        <v/>
      </c>
      <c r="F82" s="57" t="str">
        <f t="shared" si="23"/>
        <v/>
      </c>
      <c r="G82" s="57" t="str">
        <f t="shared" si="24"/>
        <v/>
      </c>
      <c r="H82" s="57" t="str">
        <f t="shared" si="25"/>
        <v/>
      </c>
      <c r="I82" s="77" t="str">
        <f t="shared" si="26"/>
        <v/>
      </c>
      <c r="J82" s="57" t="str">
        <f t="shared" si="27"/>
        <v/>
      </c>
      <c r="K82" s="57" t="str">
        <f t="shared" si="28"/>
        <v/>
      </c>
      <c r="L82" s="58" t="str">
        <f t="shared" si="29"/>
        <v/>
      </c>
      <c r="M82" s="55" t="str">
        <f t="shared" si="30"/>
        <v/>
      </c>
      <c r="N82" s="57" t="str">
        <f t="shared" si="18"/>
        <v/>
      </c>
      <c r="O82" s="57" t="str">
        <f t="shared" si="19"/>
        <v/>
      </c>
    </row>
    <row r="83" spans="1:15" ht="13.5" customHeight="1" x14ac:dyDescent="0.25">
      <c r="A83" s="55" t="str">
        <f t="shared" si="17"/>
        <v/>
      </c>
      <c r="B83" s="56" t="str">
        <f t="shared" si="20"/>
        <v/>
      </c>
      <c r="C83" s="57" t="str">
        <f t="shared" si="21"/>
        <v/>
      </c>
      <c r="D83" s="57" t="str">
        <f t="shared" si="21"/>
        <v/>
      </c>
      <c r="E83" s="57" t="str">
        <f t="shared" si="22"/>
        <v/>
      </c>
      <c r="F83" s="57" t="str">
        <f t="shared" si="23"/>
        <v/>
      </c>
      <c r="G83" s="57" t="str">
        <f t="shared" si="24"/>
        <v/>
      </c>
      <c r="H83" s="57" t="str">
        <f t="shared" si="25"/>
        <v/>
      </c>
      <c r="I83" s="77" t="str">
        <f t="shared" si="26"/>
        <v/>
      </c>
      <c r="J83" s="57" t="str">
        <f t="shared" si="27"/>
        <v/>
      </c>
      <c r="K83" s="57" t="str">
        <f t="shared" si="28"/>
        <v/>
      </c>
      <c r="L83" s="58" t="str">
        <f t="shared" si="29"/>
        <v/>
      </c>
      <c r="M83" s="55" t="str">
        <f t="shared" si="30"/>
        <v/>
      </c>
      <c r="N83" s="57" t="str">
        <f t="shared" si="18"/>
        <v/>
      </c>
      <c r="O83" s="57" t="str">
        <f t="shared" si="19"/>
        <v/>
      </c>
    </row>
    <row r="84" spans="1:15" ht="13.5" customHeight="1" x14ac:dyDescent="0.25">
      <c r="A84" s="55" t="str">
        <f t="shared" si="17"/>
        <v/>
      </c>
      <c r="B84" s="56" t="str">
        <f t="shared" si="20"/>
        <v/>
      </c>
      <c r="C84" s="57" t="str">
        <f t="shared" si="21"/>
        <v/>
      </c>
      <c r="D84" s="57" t="str">
        <f t="shared" si="21"/>
        <v/>
      </c>
      <c r="E84" s="57" t="str">
        <f t="shared" si="22"/>
        <v/>
      </c>
      <c r="F84" s="57" t="str">
        <f t="shared" si="23"/>
        <v/>
      </c>
      <c r="G84" s="57" t="str">
        <f t="shared" si="24"/>
        <v/>
      </c>
      <c r="H84" s="57" t="str">
        <f t="shared" si="25"/>
        <v/>
      </c>
      <c r="I84" s="77" t="str">
        <f t="shared" si="26"/>
        <v/>
      </c>
      <c r="J84" s="57" t="str">
        <f t="shared" si="27"/>
        <v/>
      </c>
      <c r="K84" s="57" t="str">
        <f t="shared" si="28"/>
        <v/>
      </c>
      <c r="L84" s="58" t="str">
        <f t="shared" si="29"/>
        <v/>
      </c>
      <c r="M84" s="55" t="str">
        <f t="shared" si="30"/>
        <v/>
      </c>
      <c r="N84" s="57" t="str">
        <f t="shared" si="18"/>
        <v/>
      </c>
      <c r="O84" s="57" t="str">
        <f t="shared" si="19"/>
        <v/>
      </c>
    </row>
    <row r="85" spans="1:15" ht="13.5" customHeight="1" x14ac:dyDescent="0.25">
      <c r="A85" s="55" t="str">
        <f t="shared" si="17"/>
        <v/>
      </c>
      <c r="B85" s="56" t="str">
        <f t="shared" si="20"/>
        <v/>
      </c>
      <c r="C85" s="57" t="str">
        <f t="shared" si="21"/>
        <v/>
      </c>
      <c r="D85" s="57" t="str">
        <f t="shared" si="21"/>
        <v/>
      </c>
      <c r="E85" s="57" t="str">
        <f t="shared" si="22"/>
        <v/>
      </c>
      <c r="F85" s="57" t="str">
        <f t="shared" si="23"/>
        <v/>
      </c>
      <c r="G85" s="57" t="str">
        <f t="shared" si="24"/>
        <v/>
      </c>
      <c r="H85" s="57" t="str">
        <f t="shared" si="25"/>
        <v/>
      </c>
      <c r="I85" s="77" t="str">
        <f t="shared" si="26"/>
        <v/>
      </c>
      <c r="J85" s="57" t="str">
        <f t="shared" si="27"/>
        <v/>
      </c>
      <c r="K85" s="57" t="str">
        <f t="shared" si="28"/>
        <v/>
      </c>
      <c r="L85" s="58" t="str">
        <f t="shared" si="29"/>
        <v/>
      </c>
      <c r="M85" s="55" t="str">
        <f t="shared" si="30"/>
        <v/>
      </c>
      <c r="N85" s="57" t="str">
        <f t="shared" si="18"/>
        <v/>
      </c>
      <c r="O85" s="57" t="str">
        <f t="shared" si="19"/>
        <v/>
      </c>
    </row>
    <row r="86" spans="1:15" ht="13.5" customHeight="1" x14ac:dyDescent="0.25">
      <c r="A86" s="55" t="str">
        <f t="shared" si="17"/>
        <v/>
      </c>
      <c r="B86" s="56" t="str">
        <f t="shared" si="20"/>
        <v/>
      </c>
      <c r="C86" s="57" t="str">
        <f t="shared" si="21"/>
        <v/>
      </c>
      <c r="D86" s="57" t="str">
        <f t="shared" si="21"/>
        <v/>
      </c>
      <c r="E86" s="57" t="str">
        <f t="shared" si="22"/>
        <v/>
      </c>
      <c r="F86" s="57" t="str">
        <f t="shared" si="23"/>
        <v/>
      </c>
      <c r="G86" s="57" t="str">
        <f t="shared" si="24"/>
        <v/>
      </c>
      <c r="H86" s="57" t="str">
        <f t="shared" si="25"/>
        <v/>
      </c>
      <c r="I86" s="77" t="str">
        <f t="shared" si="26"/>
        <v/>
      </c>
      <c r="J86" s="57" t="str">
        <f t="shared" si="27"/>
        <v/>
      </c>
      <c r="K86" s="57" t="str">
        <f t="shared" si="28"/>
        <v/>
      </c>
      <c r="L86" s="58" t="str">
        <f t="shared" si="29"/>
        <v/>
      </c>
      <c r="M86" s="55" t="str">
        <f t="shared" si="30"/>
        <v/>
      </c>
      <c r="N86" s="57" t="str">
        <f t="shared" si="18"/>
        <v/>
      </c>
      <c r="O86" s="57" t="str">
        <f t="shared" si="19"/>
        <v/>
      </c>
    </row>
    <row r="87" spans="1:15" ht="13.5" customHeight="1" x14ac:dyDescent="0.25">
      <c r="A87" s="55" t="str">
        <f t="shared" si="17"/>
        <v/>
      </c>
      <c r="B87" s="56" t="str">
        <f t="shared" si="20"/>
        <v/>
      </c>
      <c r="C87" s="57" t="str">
        <f t="shared" si="21"/>
        <v/>
      </c>
      <c r="D87" s="57" t="str">
        <f t="shared" si="21"/>
        <v/>
      </c>
      <c r="E87" s="57" t="str">
        <f t="shared" si="22"/>
        <v/>
      </c>
      <c r="F87" s="57" t="str">
        <f t="shared" si="23"/>
        <v/>
      </c>
      <c r="G87" s="57" t="str">
        <f t="shared" si="24"/>
        <v/>
      </c>
      <c r="H87" s="57" t="str">
        <f t="shared" si="25"/>
        <v/>
      </c>
      <c r="I87" s="77" t="str">
        <f t="shared" si="26"/>
        <v/>
      </c>
      <c r="J87" s="57" t="str">
        <f t="shared" si="27"/>
        <v/>
      </c>
      <c r="K87" s="57" t="str">
        <f t="shared" si="28"/>
        <v/>
      </c>
      <c r="L87" s="58" t="str">
        <f t="shared" si="29"/>
        <v/>
      </c>
      <c r="M87" s="55" t="str">
        <f t="shared" si="30"/>
        <v/>
      </c>
      <c r="N87" s="57" t="str">
        <f t="shared" si="18"/>
        <v/>
      </c>
      <c r="O87" s="57" t="str">
        <f t="shared" si="19"/>
        <v/>
      </c>
    </row>
    <row r="88" spans="1:15" ht="13.5" customHeight="1" x14ac:dyDescent="0.25">
      <c r="A88" s="55" t="str">
        <f t="shared" si="17"/>
        <v/>
      </c>
      <c r="B88" s="56" t="str">
        <f t="shared" si="20"/>
        <v/>
      </c>
      <c r="C88" s="57" t="str">
        <f t="shared" si="21"/>
        <v/>
      </c>
      <c r="D88" s="57" t="str">
        <f t="shared" si="21"/>
        <v/>
      </c>
      <c r="E88" s="57" t="str">
        <f t="shared" si="22"/>
        <v/>
      </c>
      <c r="F88" s="57" t="str">
        <f t="shared" si="23"/>
        <v/>
      </c>
      <c r="G88" s="57" t="str">
        <f t="shared" si="24"/>
        <v/>
      </c>
      <c r="H88" s="57" t="str">
        <f t="shared" si="25"/>
        <v/>
      </c>
      <c r="I88" s="77" t="str">
        <f t="shared" si="26"/>
        <v/>
      </c>
      <c r="J88" s="57" t="str">
        <f t="shared" si="27"/>
        <v/>
      </c>
      <c r="K88" s="57" t="str">
        <f t="shared" si="28"/>
        <v/>
      </c>
      <c r="L88" s="58" t="str">
        <f t="shared" si="29"/>
        <v/>
      </c>
      <c r="M88" s="55" t="str">
        <f t="shared" si="30"/>
        <v/>
      </c>
      <c r="N88" s="57" t="str">
        <f t="shared" si="18"/>
        <v/>
      </c>
      <c r="O88" s="57" t="str">
        <f t="shared" si="19"/>
        <v/>
      </c>
    </row>
    <row r="89" spans="1:15" ht="13.5" customHeight="1" x14ac:dyDescent="0.25">
      <c r="A89" s="55" t="str">
        <f t="shared" si="17"/>
        <v/>
      </c>
      <c r="B89" s="56" t="str">
        <f t="shared" si="20"/>
        <v/>
      </c>
      <c r="C89" s="57" t="str">
        <f t="shared" si="21"/>
        <v/>
      </c>
      <c r="D89" s="57" t="str">
        <f t="shared" si="21"/>
        <v/>
      </c>
      <c r="E89" s="57" t="str">
        <f t="shared" si="22"/>
        <v/>
      </c>
      <c r="F89" s="57" t="str">
        <f t="shared" si="23"/>
        <v/>
      </c>
      <c r="G89" s="57" t="str">
        <f t="shared" si="24"/>
        <v/>
      </c>
      <c r="H89" s="57" t="str">
        <f t="shared" si="25"/>
        <v/>
      </c>
      <c r="I89" s="77" t="str">
        <f t="shared" si="26"/>
        <v/>
      </c>
      <c r="J89" s="57" t="str">
        <f t="shared" si="27"/>
        <v/>
      </c>
      <c r="K89" s="57" t="str">
        <f t="shared" si="28"/>
        <v/>
      </c>
      <c r="L89" s="58" t="str">
        <f t="shared" si="29"/>
        <v/>
      </c>
      <c r="M89" s="55" t="str">
        <f t="shared" si="30"/>
        <v/>
      </c>
      <c r="N89" s="57" t="str">
        <f t="shared" si="18"/>
        <v/>
      </c>
      <c r="O89" s="57" t="str">
        <f t="shared" si="19"/>
        <v/>
      </c>
    </row>
    <row r="90" spans="1:15" ht="13.5" customHeight="1" x14ac:dyDescent="0.25">
      <c r="A90" s="55" t="str">
        <f t="shared" si="17"/>
        <v/>
      </c>
      <c r="B90" s="56" t="str">
        <f t="shared" si="20"/>
        <v/>
      </c>
      <c r="C90" s="57" t="str">
        <f t="shared" si="21"/>
        <v/>
      </c>
      <c r="D90" s="57" t="str">
        <f t="shared" si="21"/>
        <v/>
      </c>
      <c r="E90" s="57" t="str">
        <f t="shared" si="22"/>
        <v/>
      </c>
      <c r="F90" s="57" t="str">
        <f t="shared" si="23"/>
        <v/>
      </c>
      <c r="G90" s="57" t="str">
        <f t="shared" si="24"/>
        <v/>
      </c>
      <c r="H90" s="57" t="str">
        <f t="shared" si="25"/>
        <v/>
      </c>
      <c r="I90" s="77" t="str">
        <f t="shared" si="26"/>
        <v/>
      </c>
      <c r="J90" s="57" t="str">
        <f t="shared" si="27"/>
        <v/>
      </c>
      <c r="K90" s="57" t="str">
        <f t="shared" si="28"/>
        <v/>
      </c>
      <c r="L90" s="58" t="str">
        <f t="shared" si="29"/>
        <v/>
      </c>
      <c r="M90" s="55" t="str">
        <f t="shared" si="30"/>
        <v/>
      </c>
      <c r="N90" s="57" t="str">
        <f t="shared" si="18"/>
        <v/>
      </c>
      <c r="O90" s="57" t="str">
        <f t="shared" si="19"/>
        <v/>
      </c>
    </row>
    <row r="91" spans="1:15" ht="13.5" customHeight="1" x14ac:dyDescent="0.25">
      <c r="A91" s="55" t="str">
        <f t="shared" si="17"/>
        <v/>
      </c>
      <c r="B91" s="56" t="str">
        <f t="shared" si="20"/>
        <v/>
      </c>
      <c r="C91" s="57" t="str">
        <f t="shared" si="21"/>
        <v/>
      </c>
      <c r="D91" s="57" t="str">
        <f t="shared" si="21"/>
        <v/>
      </c>
      <c r="E91" s="57" t="str">
        <f t="shared" si="22"/>
        <v/>
      </c>
      <c r="F91" s="57" t="str">
        <f t="shared" si="23"/>
        <v/>
      </c>
      <c r="G91" s="57" t="str">
        <f t="shared" si="24"/>
        <v/>
      </c>
      <c r="H91" s="57" t="str">
        <f t="shared" si="25"/>
        <v/>
      </c>
      <c r="I91" s="77" t="str">
        <f t="shared" si="26"/>
        <v/>
      </c>
      <c r="J91" s="57" t="str">
        <f t="shared" si="27"/>
        <v/>
      </c>
      <c r="K91" s="57" t="str">
        <f t="shared" si="28"/>
        <v/>
      </c>
      <c r="L91" s="58" t="str">
        <f t="shared" si="29"/>
        <v/>
      </c>
      <c r="M91" s="55" t="str">
        <f t="shared" si="30"/>
        <v/>
      </c>
      <c r="N91" s="57" t="str">
        <f t="shared" si="18"/>
        <v/>
      </c>
      <c r="O91" s="57" t="str">
        <f t="shared" si="19"/>
        <v/>
      </c>
    </row>
    <row r="92" spans="1:15" ht="13.5" customHeight="1" x14ac:dyDescent="0.25">
      <c r="A92" s="55" t="str">
        <f t="shared" si="17"/>
        <v/>
      </c>
      <c r="B92" s="56" t="str">
        <f t="shared" si="20"/>
        <v/>
      </c>
      <c r="C92" s="57" t="str">
        <f t="shared" si="21"/>
        <v/>
      </c>
      <c r="D92" s="57" t="str">
        <f t="shared" si="21"/>
        <v/>
      </c>
      <c r="E92" s="57" t="str">
        <f t="shared" si="22"/>
        <v/>
      </c>
      <c r="F92" s="57" t="str">
        <f t="shared" si="23"/>
        <v/>
      </c>
      <c r="G92" s="57" t="str">
        <f t="shared" si="24"/>
        <v/>
      </c>
      <c r="H92" s="57" t="str">
        <f t="shared" si="25"/>
        <v/>
      </c>
      <c r="I92" s="77" t="str">
        <f t="shared" si="26"/>
        <v/>
      </c>
      <c r="J92" s="57" t="str">
        <f t="shared" si="27"/>
        <v/>
      </c>
      <c r="K92" s="57" t="str">
        <f t="shared" si="28"/>
        <v/>
      </c>
      <c r="L92" s="58" t="str">
        <f t="shared" si="29"/>
        <v/>
      </c>
      <c r="M92" s="55" t="str">
        <f t="shared" si="30"/>
        <v/>
      </c>
      <c r="N92" s="57" t="str">
        <f t="shared" si="18"/>
        <v/>
      </c>
      <c r="O92" s="57" t="str">
        <f t="shared" si="19"/>
        <v/>
      </c>
    </row>
    <row r="93" spans="1:15" ht="13.5" customHeight="1" x14ac:dyDescent="0.25">
      <c r="A93" s="55" t="str">
        <f t="shared" si="17"/>
        <v/>
      </c>
      <c r="B93" s="56" t="str">
        <f t="shared" si="20"/>
        <v/>
      </c>
      <c r="C93" s="57" t="str">
        <f t="shared" si="21"/>
        <v/>
      </c>
      <c r="D93" s="57" t="str">
        <f t="shared" si="21"/>
        <v/>
      </c>
      <c r="E93" s="57" t="str">
        <f t="shared" si="22"/>
        <v/>
      </c>
      <c r="F93" s="57" t="str">
        <f t="shared" si="23"/>
        <v/>
      </c>
      <c r="G93" s="57" t="str">
        <f t="shared" si="24"/>
        <v/>
      </c>
      <c r="H93" s="57" t="str">
        <f t="shared" si="25"/>
        <v/>
      </c>
      <c r="I93" s="77" t="str">
        <f t="shared" si="26"/>
        <v/>
      </c>
      <c r="J93" s="57" t="str">
        <f t="shared" si="27"/>
        <v/>
      </c>
      <c r="K93" s="57" t="str">
        <f t="shared" si="28"/>
        <v/>
      </c>
      <c r="L93" s="58" t="str">
        <f t="shared" si="29"/>
        <v/>
      </c>
      <c r="M93" s="55" t="str">
        <f t="shared" si="30"/>
        <v/>
      </c>
      <c r="N93" s="57" t="str">
        <f t="shared" si="18"/>
        <v/>
      </c>
      <c r="O93" s="57" t="str">
        <f t="shared" si="19"/>
        <v/>
      </c>
    </row>
    <row r="94" spans="1:15" ht="13.5" customHeight="1" x14ac:dyDescent="0.25">
      <c r="A94" s="55" t="str">
        <f t="shared" si="17"/>
        <v/>
      </c>
      <c r="B94" s="56" t="str">
        <f t="shared" si="20"/>
        <v/>
      </c>
      <c r="C94" s="57" t="str">
        <f t="shared" si="21"/>
        <v/>
      </c>
      <c r="D94" s="57" t="str">
        <f t="shared" si="21"/>
        <v/>
      </c>
      <c r="E94" s="57" t="str">
        <f t="shared" si="22"/>
        <v/>
      </c>
      <c r="F94" s="57" t="str">
        <f t="shared" si="23"/>
        <v/>
      </c>
      <c r="G94" s="57" t="str">
        <f t="shared" si="24"/>
        <v/>
      </c>
      <c r="H94" s="57" t="str">
        <f t="shared" si="25"/>
        <v/>
      </c>
      <c r="I94" s="77" t="str">
        <f t="shared" si="26"/>
        <v/>
      </c>
      <c r="J94" s="57" t="str">
        <f t="shared" si="27"/>
        <v/>
      </c>
      <c r="K94" s="57" t="str">
        <f t="shared" si="28"/>
        <v/>
      </c>
      <c r="L94" s="58" t="str">
        <f t="shared" si="29"/>
        <v/>
      </c>
      <c r="M94" s="55" t="str">
        <f t="shared" si="30"/>
        <v/>
      </c>
      <c r="N94" s="57" t="str">
        <f t="shared" si="18"/>
        <v/>
      </c>
      <c r="O94" s="57" t="str">
        <f t="shared" si="19"/>
        <v/>
      </c>
    </row>
    <row r="95" spans="1:15" ht="13.5" customHeight="1" x14ac:dyDescent="0.25">
      <c r="A95" s="55" t="str">
        <f t="shared" si="17"/>
        <v/>
      </c>
      <c r="B95" s="56" t="str">
        <f t="shared" si="20"/>
        <v/>
      </c>
      <c r="C95" s="57" t="str">
        <f t="shared" si="21"/>
        <v/>
      </c>
      <c r="D95" s="57" t="str">
        <f t="shared" si="21"/>
        <v/>
      </c>
      <c r="E95" s="57" t="str">
        <f t="shared" si="22"/>
        <v/>
      </c>
      <c r="F95" s="57" t="str">
        <f t="shared" si="23"/>
        <v/>
      </c>
      <c r="G95" s="57" t="str">
        <f t="shared" si="24"/>
        <v/>
      </c>
      <c r="H95" s="57" t="str">
        <f t="shared" si="25"/>
        <v/>
      </c>
      <c r="I95" s="77" t="str">
        <f t="shared" si="26"/>
        <v/>
      </c>
      <c r="J95" s="57" t="str">
        <f t="shared" si="27"/>
        <v/>
      </c>
      <c r="K95" s="57" t="str">
        <f t="shared" si="28"/>
        <v/>
      </c>
      <c r="L95" s="58" t="str">
        <f t="shared" si="29"/>
        <v/>
      </c>
      <c r="M95" s="55" t="str">
        <f t="shared" si="30"/>
        <v/>
      </c>
      <c r="N95" s="57" t="str">
        <f t="shared" si="18"/>
        <v/>
      </c>
      <c r="O95" s="57" t="str">
        <f t="shared" si="19"/>
        <v/>
      </c>
    </row>
    <row r="96" spans="1:15" ht="13.5" customHeight="1" x14ac:dyDescent="0.25">
      <c r="A96" s="55" t="str">
        <f t="shared" si="17"/>
        <v/>
      </c>
      <c r="B96" s="56" t="str">
        <f t="shared" si="20"/>
        <v/>
      </c>
      <c r="C96" s="57" t="str">
        <f t="shared" si="21"/>
        <v/>
      </c>
      <c r="D96" s="57" t="str">
        <f t="shared" si="21"/>
        <v/>
      </c>
      <c r="E96" s="57" t="str">
        <f t="shared" si="22"/>
        <v/>
      </c>
      <c r="F96" s="57" t="str">
        <f t="shared" si="23"/>
        <v/>
      </c>
      <c r="G96" s="57" t="str">
        <f t="shared" si="24"/>
        <v/>
      </c>
      <c r="H96" s="57" t="str">
        <f t="shared" si="25"/>
        <v/>
      </c>
      <c r="I96" s="77" t="str">
        <f t="shared" si="26"/>
        <v/>
      </c>
      <c r="J96" s="57" t="str">
        <f t="shared" si="27"/>
        <v/>
      </c>
      <c r="K96" s="57" t="str">
        <f t="shared" si="28"/>
        <v/>
      </c>
      <c r="L96" s="58" t="str">
        <f t="shared" si="29"/>
        <v/>
      </c>
      <c r="M96" s="55" t="str">
        <f t="shared" si="30"/>
        <v/>
      </c>
      <c r="N96" s="57" t="str">
        <f t="shared" si="18"/>
        <v/>
      </c>
      <c r="O96" s="57" t="str">
        <f t="shared" si="19"/>
        <v/>
      </c>
    </row>
    <row r="97" spans="1:15" ht="13.5" customHeight="1" x14ac:dyDescent="0.25">
      <c r="A97" s="55" t="str">
        <f t="shared" si="17"/>
        <v/>
      </c>
      <c r="B97" s="56" t="str">
        <f t="shared" si="20"/>
        <v/>
      </c>
      <c r="C97" s="57" t="str">
        <f t="shared" si="21"/>
        <v/>
      </c>
      <c r="D97" s="57" t="str">
        <f t="shared" si="21"/>
        <v/>
      </c>
      <c r="E97" s="57" t="str">
        <f t="shared" si="22"/>
        <v/>
      </c>
      <c r="F97" s="57" t="str">
        <f t="shared" si="23"/>
        <v/>
      </c>
      <c r="G97" s="57" t="str">
        <f t="shared" si="24"/>
        <v/>
      </c>
      <c r="H97" s="57" t="str">
        <f t="shared" si="25"/>
        <v/>
      </c>
      <c r="I97" s="77" t="str">
        <f t="shared" si="26"/>
        <v/>
      </c>
      <c r="J97" s="57" t="str">
        <f t="shared" si="27"/>
        <v/>
      </c>
      <c r="K97" s="57" t="str">
        <f t="shared" si="28"/>
        <v/>
      </c>
      <c r="L97" s="58" t="str">
        <f t="shared" si="29"/>
        <v/>
      </c>
      <c r="M97" s="55" t="str">
        <f t="shared" si="30"/>
        <v/>
      </c>
      <c r="N97" s="57" t="str">
        <f t="shared" si="18"/>
        <v/>
      </c>
      <c r="O97" s="57" t="str">
        <f t="shared" si="19"/>
        <v/>
      </c>
    </row>
    <row r="98" spans="1:15" ht="13.5" customHeight="1" x14ac:dyDescent="0.25">
      <c r="A98" s="55" t="str">
        <f t="shared" si="17"/>
        <v/>
      </c>
      <c r="B98" s="56" t="str">
        <f t="shared" si="20"/>
        <v/>
      </c>
      <c r="C98" s="57" t="str">
        <f t="shared" si="21"/>
        <v/>
      </c>
      <c r="D98" s="57" t="str">
        <f t="shared" si="21"/>
        <v/>
      </c>
      <c r="E98" s="57" t="str">
        <f t="shared" si="22"/>
        <v/>
      </c>
      <c r="F98" s="57" t="str">
        <f t="shared" si="23"/>
        <v/>
      </c>
      <c r="G98" s="57" t="str">
        <f t="shared" si="24"/>
        <v/>
      </c>
      <c r="H98" s="57" t="str">
        <f t="shared" si="25"/>
        <v/>
      </c>
      <c r="I98" s="77" t="str">
        <f t="shared" si="26"/>
        <v/>
      </c>
      <c r="J98" s="57" t="str">
        <f t="shared" si="27"/>
        <v/>
      </c>
      <c r="K98" s="57" t="str">
        <f t="shared" si="28"/>
        <v/>
      </c>
      <c r="L98" s="58" t="str">
        <f t="shared" si="29"/>
        <v/>
      </c>
      <c r="M98" s="55" t="str">
        <f t="shared" si="30"/>
        <v/>
      </c>
      <c r="N98" s="57" t="str">
        <f t="shared" si="18"/>
        <v/>
      </c>
      <c r="O98" s="57" t="str">
        <f t="shared" si="19"/>
        <v/>
      </c>
    </row>
    <row r="99" spans="1:15" ht="13.5" customHeight="1" x14ac:dyDescent="0.25">
      <c r="A99" s="55" t="str">
        <f t="shared" si="17"/>
        <v/>
      </c>
      <c r="B99" s="56" t="str">
        <f t="shared" si="20"/>
        <v/>
      </c>
      <c r="C99" s="57" t="str">
        <f t="shared" si="21"/>
        <v/>
      </c>
      <c r="D99" s="57" t="str">
        <f t="shared" si="21"/>
        <v/>
      </c>
      <c r="E99" s="57" t="str">
        <f t="shared" si="22"/>
        <v/>
      </c>
      <c r="F99" s="57" t="str">
        <f t="shared" si="23"/>
        <v/>
      </c>
      <c r="G99" s="57" t="str">
        <f t="shared" si="24"/>
        <v/>
      </c>
      <c r="H99" s="57" t="str">
        <f t="shared" si="25"/>
        <v/>
      </c>
      <c r="I99" s="77" t="str">
        <f t="shared" si="26"/>
        <v/>
      </c>
      <c r="J99" s="57" t="str">
        <f t="shared" si="27"/>
        <v/>
      </c>
      <c r="K99" s="57" t="str">
        <f t="shared" si="28"/>
        <v/>
      </c>
      <c r="L99" s="58" t="str">
        <f t="shared" si="29"/>
        <v/>
      </c>
      <c r="M99" s="55" t="str">
        <f t="shared" si="30"/>
        <v/>
      </c>
      <c r="N99" s="57" t="str">
        <f t="shared" si="18"/>
        <v/>
      </c>
      <c r="O99" s="57" t="str">
        <f t="shared" si="19"/>
        <v/>
      </c>
    </row>
    <row r="100" spans="1:15" ht="13.5" customHeight="1" x14ac:dyDescent="0.25">
      <c r="A100" s="55" t="str">
        <f t="shared" si="17"/>
        <v/>
      </c>
      <c r="B100" s="56" t="str">
        <f t="shared" si="20"/>
        <v/>
      </c>
      <c r="C100" s="57" t="str">
        <f t="shared" si="21"/>
        <v/>
      </c>
      <c r="D100" s="57" t="str">
        <f t="shared" si="21"/>
        <v/>
      </c>
      <c r="E100" s="57" t="str">
        <f t="shared" si="22"/>
        <v/>
      </c>
      <c r="F100" s="57" t="str">
        <f t="shared" si="23"/>
        <v/>
      </c>
      <c r="G100" s="57" t="str">
        <f t="shared" si="24"/>
        <v/>
      </c>
      <c r="H100" s="57" t="str">
        <f t="shared" si="25"/>
        <v/>
      </c>
      <c r="I100" s="77" t="str">
        <f t="shared" si="26"/>
        <v/>
      </c>
      <c r="J100" s="57" t="str">
        <f t="shared" si="27"/>
        <v/>
      </c>
      <c r="K100" s="57" t="str">
        <f t="shared" si="28"/>
        <v/>
      </c>
      <c r="L100" s="58" t="str">
        <f t="shared" si="29"/>
        <v/>
      </c>
      <c r="M100" s="55" t="str">
        <f t="shared" si="30"/>
        <v/>
      </c>
      <c r="N100" s="57" t="str">
        <f t="shared" si="18"/>
        <v/>
      </c>
      <c r="O100" s="57" t="str">
        <f t="shared" si="19"/>
        <v/>
      </c>
    </row>
    <row r="101" spans="1:15" ht="13.5" customHeight="1" x14ac:dyDescent="0.25">
      <c r="A101" s="55" t="str">
        <f t="shared" si="17"/>
        <v/>
      </c>
      <c r="B101" s="56" t="str">
        <f t="shared" si="20"/>
        <v/>
      </c>
      <c r="C101" s="57" t="str">
        <f t="shared" si="21"/>
        <v/>
      </c>
      <c r="D101" s="57" t="str">
        <f t="shared" si="21"/>
        <v/>
      </c>
      <c r="E101" s="57" t="str">
        <f t="shared" si="22"/>
        <v/>
      </c>
      <c r="F101" s="57" t="str">
        <f t="shared" si="23"/>
        <v/>
      </c>
      <c r="G101" s="57" t="str">
        <f t="shared" si="24"/>
        <v/>
      </c>
      <c r="H101" s="57" t="str">
        <f t="shared" si="25"/>
        <v/>
      </c>
      <c r="I101" s="77" t="str">
        <f t="shared" si="26"/>
        <v/>
      </c>
      <c r="J101" s="57" t="str">
        <f t="shared" si="27"/>
        <v/>
      </c>
      <c r="K101" s="57" t="str">
        <f t="shared" si="28"/>
        <v/>
      </c>
      <c r="L101" s="58" t="str">
        <f t="shared" si="29"/>
        <v/>
      </c>
      <c r="M101" s="55" t="str">
        <f t="shared" si="30"/>
        <v/>
      </c>
      <c r="N101" s="57" t="str">
        <f t="shared" si="18"/>
        <v/>
      </c>
      <c r="O101" s="57" t="str">
        <f t="shared" si="19"/>
        <v/>
      </c>
    </row>
    <row r="102" spans="1:15" ht="13.5" customHeight="1" x14ac:dyDescent="0.25">
      <c r="A102" s="55" t="str">
        <f t="shared" si="17"/>
        <v/>
      </c>
      <c r="B102" s="56" t="str">
        <f t="shared" si="20"/>
        <v/>
      </c>
      <c r="C102" s="57" t="str">
        <f t="shared" si="21"/>
        <v/>
      </c>
      <c r="D102" s="57" t="str">
        <f t="shared" si="21"/>
        <v/>
      </c>
      <c r="E102" s="57" t="str">
        <f t="shared" si="22"/>
        <v/>
      </c>
      <c r="F102" s="57" t="str">
        <f t="shared" si="23"/>
        <v/>
      </c>
      <c r="G102" s="57" t="str">
        <f t="shared" si="24"/>
        <v/>
      </c>
      <c r="H102" s="57" t="str">
        <f t="shared" si="25"/>
        <v/>
      </c>
      <c r="I102" s="77" t="str">
        <f t="shared" si="26"/>
        <v/>
      </c>
      <c r="J102" s="57" t="str">
        <f t="shared" si="27"/>
        <v/>
      </c>
      <c r="K102" s="57" t="str">
        <f t="shared" si="28"/>
        <v/>
      </c>
      <c r="L102" s="58" t="str">
        <f t="shared" si="29"/>
        <v/>
      </c>
      <c r="M102" s="55" t="str">
        <f t="shared" si="30"/>
        <v/>
      </c>
      <c r="N102" s="57" t="str">
        <f t="shared" si="18"/>
        <v/>
      </c>
      <c r="O102" s="57" t="str">
        <f t="shared" si="19"/>
        <v/>
      </c>
    </row>
    <row r="103" spans="1:15" ht="13.5" customHeight="1" x14ac:dyDescent="0.25">
      <c r="A103" s="55" t="str">
        <f t="shared" si="17"/>
        <v/>
      </c>
      <c r="B103" s="56" t="str">
        <f t="shared" si="20"/>
        <v/>
      </c>
      <c r="C103" s="57" t="str">
        <f t="shared" si="21"/>
        <v/>
      </c>
      <c r="D103" s="57" t="str">
        <f t="shared" si="21"/>
        <v/>
      </c>
      <c r="E103" s="57" t="str">
        <f t="shared" si="22"/>
        <v/>
      </c>
      <c r="F103" s="57" t="str">
        <f t="shared" si="23"/>
        <v/>
      </c>
      <c r="G103" s="57" t="str">
        <f t="shared" si="24"/>
        <v/>
      </c>
      <c r="H103" s="57" t="str">
        <f t="shared" si="25"/>
        <v/>
      </c>
      <c r="I103" s="77" t="str">
        <f t="shared" si="26"/>
        <v/>
      </c>
      <c r="J103" s="57" t="str">
        <f t="shared" si="27"/>
        <v/>
      </c>
      <c r="K103" s="57" t="str">
        <f t="shared" si="28"/>
        <v/>
      </c>
      <c r="L103" s="58" t="str">
        <f t="shared" si="29"/>
        <v/>
      </c>
      <c r="M103" s="55" t="str">
        <f t="shared" si="30"/>
        <v/>
      </c>
      <c r="N103" s="57" t="str">
        <f t="shared" si="18"/>
        <v/>
      </c>
      <c r="O103" s="57" t="str">
        <f t="shared" si="19"/>
        <v/>
      </c>
    </row>
    <row r="104" spans="1:15" ht="13.5" customHeight="1" x14ac:dyDescent="0.25">
      <c r="A104" s="55" t="str">
        <f t="shared" ref="A104:A129" si="31">IF(B104="","",ROW()-P$2)</f>
        <v/>
      </c>
      <c r="B104" s="56" t="str">
        <f t="shared" si="20"/>
        <v/>
      </c>
      <c r="C104" s="57" t="str">
        <f t="shared" si="21"/>
        <v/>
      </c>
      <c r="D104" s="57" t="str">
        <f t="shared" si="21"/>
        <v/>
      </c>
      <c r="E104" s="57" t="str">
        <f t="shared" si="22"/>
        <v/>
      </c>
      <c r="F104" s="57" t="str">
        <f t="shared" si="23"/>
        <v/>
      </c>
      <c r="G104" s="57" t="str">
        <f t="shared" si="24"/>
        <v/>
      </c>
      <c r="H104" s="57" t="str">
        <f t="shared" si="25"/>
        <v/>
      </c>
      <c r="I104" s="77" t="str">
        <f t="shared" si="26"/>
        <v/>
      </c>
      <c r="J104" s="57" t="str">
        <f t="shared" si="27"/>
        <v/>
      </c>
      <c r="K104" s="57" t="str">
        <f t="shared" si="28"/>
        <v/>
      </c>
      <c r="L104" s="58" t="str">
        <f t="shared" si="29"/>
        <v/>
      </c>
      <c r="M104" s="55" t="str">
        <f t="shared" si="30"/>
        <v/>
      </c>
      <c r="N104" s="57" t="str">
        <f t="shared" ref="N104:N129" si="32">IFERROR(IF(MONTH(B104)=D$3,MIN(ROUNDUP(N103*103%,-1),E$4),N103),"")</f>
        <v/>
      </c>
      <c r="O104" s="57" t="str">
        <f t="shared" ref="O104:O129" si="33">IFERROR(IF(MONTH(B104)=D$3,MIN(ROUNDUP(O103*103%,-1),E$4),O103),"")</f>
        <v/>
      </c>
    </row>
    <row r="105" spans="1:15" ht="13.5" customHeight="1" x14ac:dyDescent="0.25">
      <c r="A105" s="55" t="str">
        <f t="shared" si="31"/>
        <v/>
      </c>
      <c r="B105" s="56" t="str">
        <f t="shared" si="20"/>
        <v/>
      </c>
      <c r="C105" s="57" t="str">
        <f t="shared" si="21"/>
        <v/>
      </c>
      <c r="D105" s="57" t="str">
        <f t="shared" si="21"/>
        <v/>
      </c>
      <c r="E105" s="57" t="str">
        <f t="shared" si="22"/>
        <v/>
      </c>
      <c r="F105" s="57" t="str">
        <f t="shared" si="23"/>
        <v/>
      </c>
      <c r="G105" s="57" t="str">
        <f t="shared" si="24"/>
        <v/>
      </c>
      <c r="H105" s="57" t="str">
        <f t="shared" si="25"/>
        <v/>
      </c>
      <c r="I105" s="77" t="str">
        <f t="shared" si="26"/>
        <v/>
      </c>
      <c r="J105" s="57" t="str">
        <f t="shared" si="27"/>
        <v/>
      </c>
      <c r="K105" s="57" t="str">
        <f t="shared" si="28"/>
        <v/>
      </c>
      <c r="L105" s="58" t="str">
        <f t="shared" si="29"/>
        <v/>
      </c>
      <c r="M105" s="55" t="str">
        <f t="shared" si="30"/>
        <v/>
      </c>
      <c r="N105" s="57" t="str">
        <f t="shared" si="32"/>
        <v/>
      </c>
      <c r="O105" s="57" t="str">
        <f t="shared" si="33"/>
        <v/>
      </c>
    </row>
    <row r="106" spans="1:15" ht="13.5" customHeight="1" x14ac:dyDescent="0.25">
      <c r="A106" s="55" t="str">
        <f t="shared" si="31"/>
        <v/>
      </c>
      <c r="B106" s="56" t="str">
        <f t="shared" si="20"/>
        <v/>
      </c>
      <c r="C106" s="57" t="str">
        <f t="shared" si="21"/>
        <v/>
      </c>
      <c r="D106" s="57" t="str">
        <f t="shared" si="21"/>
        <v/>
      </c>
      <c r="E106" s="57" t="str">
        <f t="shared" si="22"/>
        <v/>
      </c>
      <c r="F106" s="57" t="str">
        <f t="shared" si="23"/>
        <v/>
      </c>
      <c r="G106" s="57" t="str">
        <f t="shared" si="24"/>
        <v/>
      </c>
      <c r="H106" s="57" t="str">
        <f t="shared" si="25"/>
        <v/>
      </c>
      <c r="I106" s="77" t="str">
        <f t="shared" si="26"/>
        <v/>
      </c>
      <c r="J106" s="57" t="str">
        <f t="shared" si="27"/>
        <v/>
      </c>
      <c r="K106" s="57" t="str">
        <f t="shared" si="28"/>
        <v/>
      </c>
      <c r="L106" s="58" t="str">
        <f t="shared" si="29"/>
        <v/>
      </c>
      <c r="M106" s="55" t="str">
        <f t="shared" si="30"/>
        <v/>
      </c>
      <c r="N106" s="57" t="str">
        <f t="shared" si="32"/>
        <v/>
      </c>
      <c r="O106" s="57" t="str">
        <f t="shared" si="33"/>
        <v/>
      </c>
    </row>
    <row r="107" spans="1:15" ht="13.5" customHeight="1" x14ac:dyDescent="0.25">
      <c r="A107" s="55" t="str">
        <f t="shared" si="31"/>
        <v/>
      </c>
      <c r="B107" s="56" t="str">
        <f t="shared" si="20"/>
        <v/>
      </c>
      <c r="C107" s="57" t="str">
        <f t="shared" si="21"/>
        <v/>
      </c>
      <c r="D107" s="57" t="str">
        <f t="shared" si="21"/>
        <v/>
      </c>
      <c r="E107" s="57" t="str">
        <f t="shared" si="22"/>
        <v/>
      </c>
      <c r="F107" s="57" t="str">
        <f t="shared" si="23"/>
        <v/>
      </c>
      <c r="G107" s="57" t="str">
        <f t="shared" si="24"/>
        <v/>
      </c>
      <c r="H107" s="57" t="str">
        <f t="shared" si="25"/>
        <v/>
      </c>
      <c r="I107" s="77" t="str">
        <f t="shared" si="26"/>
        <v/>
      </c>
      <c r="J107" s="57" t="str">
        <f t="shared" si="27"/>
        <v/>
      </c>
      <c r="K107" s="57" t="str">
        <f t="shared" si="28"/>
        <v/>
      </c>
      <c r="L107" s="58" t="str">
        <f t="shared" si="29"/>
        <v/>
      </c>
      <c r="M107" s="55" t="str">
        <f t="shared" si="30"/>
        <v/>
      </c>
      <c r="N107" s="57" t="str">
        <f t="shared" si="32"/>
        <v/>
      </c>
      <c r="O107" s="57" t="str">
        <f t="shared" si="33"/>
        <v/>
      </c>
    </row>
    <row r="108" spans="1:15" ht="13.5" customHeight="1" x14ac:dyDescent="0.25">
      <c r="A108" s="55" t="str">
        <f t="shared" si="31"/>
        <v/>
      </c>
      <c r="B108" s="56" t="str">
        <f t="shared" si="20"/>
        <v/>
      </c>
      <c r="C108" s="57" t="str">
        <f t="shared" si="21"/>
        <v/>
      </c>
      <c r="D108" s="57" t="str">
        <f t="shared" si="21"/>
        <v/>
      </c>
      <c r="E108" s="57" t="str">
        <f t="shared" si="22"/>
        <v/>
      </c>
      <c r="F108" s="57" t="str">
        <f t="shared" si="23"/>
        <v/>
      </c>
      <c r="G108" s="57" t="str">
        <f t="shared" si="24"/>
        <v/>
      </c>
      <c r="H108" s="57" t="str">
        <f t="shared" si="25"/>
        <v/>
      </c>
      <c r="I108" s="77" t="str">
        <f t="shared" si="26"/>
        <v/>
      </c>
      <c r="J108" s="57" t="str">
        <f t="shared" si="27"/>
        <v/>
      </c>
      <c r="K108" s="57" t="str">
        <f t="shared" si="28"/>
        <v/>
      </c>
      <c r="L108" s="58" t="str">
        <f t="shared" si="29"/>
        <v/>
      </c>
      <c r="M108" s="55" t="str">
        <f t="shared" si="30"/>
        <v/>
      </c>
      <c r="N108" s="57" t="str">
        <f t="shared" si="32"/>
        <v/>
      </c>
      <c r="O108" s="57" t="str">
        <f t="shared" si="33"/>
        <v/>
      </c>
    </row>
    <row r="109" spans="1:15" ht="13.5" customHeight="1" x14ac:dyDescent="0.25">
      <c r="A109" s="55" t="str">
        <f t="shared" si="31"/>
        <v/>
      </c>
      <c r="B109" s="56" t="str">
        <f t="shared" si="20"/>
        <v/>
      </c>
      <c r="C109" s="57" t="str">
        <f t="shared" si="21"/>
        <v/>
      </c>
      <c r="D109" s="57" t="str">
        <f t="shared" si="21"/>
        <v/>
      </c>
      <c r="E109" s="57" t="str">
        <f t="shared" si="22"/>
        <v/>
      </c>
      <c r="F109" s="57" t="str">
        <f t="shared" si="23"/>
        <v/>
      </c>
      <c r="G109" s="57" t="str">
        <f t="shared" si="24"/>
        <v/>
      </c>
      <c r="H109" s="57" t="str">
        <f t="shared" si="25"/>
        <v/>
      </c>
      <c r="I109" s="77" t="str">
        <f t="shared" si="26"/>
        <v/>
      </c>
      <c r="J109" s="57" t="str">
        <f t="shared" si="27"/>
        <v/>
      </c>
      <c r="K109" s="57" t="str">
        <f t="shared" si="28"/>
        <v/>
      </c>
      <c r="L109" s="58" t="str">
        <f t="shared" si="29"/>
        <v/>
      </c>
      <c r="M109" s="55" t="str">
        <f t="shared" si="30"/>
        <v/>
      </c>
      <c r="N109" s="57" t="str">
        <f t="shared" si="32"/>
        <v/>
      </c>
      <c r="O109" s="57" t="str">
        <f t="shared" si="33"/>
        <v/>
      </c>
    </row>
    <row r="110" spans="1:15" ht="13.5" customHeight="1" x14ac:dyDescent="0.25">
      <c r="A110" s="55" t="str">
        <f t="shared" si="31"/>
        <v/>
      </c>
      <c r="B110" s="56" t="str">
        <f t="shared" si="20"/>
        <v/>
      </c>
      <c r="C110" s="57" t="str">
        <f t="shared" si="21"/>
        <v/>
      </c>
      <c r="D110" s="57" t="str">
        <f t="shared" si="21"/>
        <v/>
      </c>
      <c r="E110" s="57" t="str">
        <f t="shared" si="22"/>
        <v/>
      </c>
      <c r="F110" s="57" t="str">
        <f t="shared" si="23"/>
        <v/>
      </c>
      <c r="G110" s="57" t="str">
        <f t="shared" si="24"/>
        <v/>
      </c>
      <c r="H110" s="57" t="str">
        <f t="shared" si="25"/>
        <v/>
      </c>
      <c r="I110" s="77" t="str">
        <f t="shared" si="26"/>
        <v/>
      </c>
      <c r="J110" s="57" t="str">
        <f t="shared" si="27"/>
        <v/>
      </c>
      <c r="K110" s="57" t="str">
        <f t="shared" si="28"/>
        <v/>
      </c>
      <c r="L110" s="58" t="str">
        <f t="shared" si="29"/>
        <v/>
      </c>
      <c r="M110" s="55" t="str">
        <f t="shared" si="30"/>
        <v/>
      </c>
      <c r="N110" s="57" t="str">
        <f t="shared" si="32"/>
        <v/>
      </c>
      <c r="O110" s="57" t="str">
        <f t="shared" si="33"/>
        <v/>
      </c>
    </row>
    <row r="111" spans="1:15" ht="13.5" customHeight="1" x14ac:dyDescent="0.25">
      <c r="A111" s="55" t="str">
        <f t="shared" si="31"/>
        <v/>
      </c>
      <c r="B111" s="56" t="str">
        <f t="shared" si="20"/>
        <v/>
      </c>
      <c r="C111" s="57" t="str">
        <f t="shared" si="21"/>
        <v/>
      </c>
      <c r="D111" s="57" t="str">
        <f t="shared" si="21"/>
        <v/>
      </c>
      <c r="E111" s="57" t="str">
        <f t="shared" si="22"/>
        <v/>
      </c>
      <c r="F111" s="57" t="str">
        <f t="shared" si="23"/>
        <v/>
      </c>
      <c r="G111" s="57" t="str">
        <f t="shared" si="24"/>
        <v/>
      </c>
      <c r="H111" s="57" t="str">
        <f t="shared" si="25"/>
        <v/>
      </c>
      <c r="I111" s="77" t="str">
        <f t="shared" si="26"/>
        <v/>
      </c>
      <c r="J111" s="57" t="str">
        <f t="shared" si="27"/>
        <v/>
      </c>
      <c r="K111" s="57" t="str">
        <f t="shared" si="28"/>
        <v/>
      </c>
      <c r="L111" s="58" t="str">
        <f t="shared" si="29"/>
        <v/>
      </c>
      <c r="M111" s="55" t="str">
        <f t="shared" si="30"/>
        <v/>
      </c>
      <c r="N111" s="57" t="str">
        <f t="shared" si="32"/>
        <v/>
      </c>
      <c r="O111" s="57" t="str">
        <f t="shared" si="33"/>
        <v/>
      </c>
    </row>
    <row r="112" spans="1:15" ht="13.5" customHeight="1" x14ac:dyDescent="0.25">
      <c r="A112" s="55" t="str">
        <f t="shared" si="31"/>
        <v/>
      </c>
      <c r="B112" s="56" t="str">
        <f t="shared" si="20"/>
        <v/>
      </c>
      <c r="C112" s="57" t="str">
        <f t="shared" si="21"/>
        <v/>
      </c>
      <c r="D112" s="57" t="str">
        <f t="shared" si="21"/>
        <v/>
      </c>
      <c r="E112" s="57" t="str">
        <f t="shared" si="22"/>
        <v/>
      </c>
      <c r="F112" s="57" t="str">
        <f t="shared" si="23"/>
        <v/>
      </c>
      <c r="G112" s="57" t="str">
        <f t="shared" si="24"/>
        <v/>
      </c>
      <c r="H112" s="57" t="str">
        <f t="shared" si="25"/>
        <v/>
      </c>
      <c r="I112" s="77" t="str">
        <f t="shared" si="26"/>
        <v/>
      </c>
      <c r="J112" s="57" t="str">
        <f t="shared" si="27"/>
        <v/>
      </c>
      <c r="K112" s="57" t="str">
        <f t="shared" si="28"/>
        <v/>
      </c>
      <c r="L112" s="58" t="str">
        <f t="shared" si="29"/>
        <v/>
      </c>
      <c r="M112" s="55" t="str">
        <f t="shared" si="30"/>
        <v/>
      </c>
      <c r="N112" s="57" t="str">
        <f t="shared" si="32"/>
        <v/>
      </c>
      <c r="O112" s="57" t="str">
        <f t="shared" si="33"/>
        <v/>
      </c>
    </row>
    <row r="113" spans="1:15" ht="13.5" customHeight="1" x14ac:dyDescent="0.25">
      <c r="A113" s="55" t="str">
        <f t="shared" si="31"/>
        <v/>
      </c>
      <c r="B113" s="56" t="str">
        <f t="shared" si="20"/>
        <v/>
      </c>
      <c r="C113" s="57" t="str">
        <f t="shared" si="21"/>
        <v/>
      </c>
      <c r="D113" s="57" t="str">
        <f t="shared" si="21"/>
        <v/>
      </c>
      <c r="E113" s="57" t="str">
        <f t="shared" si="22"/>
        <v/>
      </c>
      <c r="F113" s="57" t="str">
        <f t="shared" si="23"/>
        <v/>
      </c>
      <c r="G113" s="57" t="str">
        <f t="shared" si="24"/>
        <v/>
      </c>
      <c r="H113" s="57" t="str">
        <f t="shared" si="25"/>
        <v/>
      </c>
      <c r="I113" s="77" t="str">
        <f t="shared" si="26"/>
        <v/>
      </c>
      <c r="J113" s="57" t="str">
        <f t="shared" si="27"/>
        <v/>
      </c>
      <c r="K113" s="57" t="str">
        <f t="shared" si="28"/>
        <v/>
      </c>
      <c r="L113" s="58" t="str">
        <f t="shared" si="29"/>
        <v/>
      </c>
      <c r="M113" s="55" t="str">
        <f t="shared" si="30"/>
        <v/>
      </c>
      <c r="N113" s="57" t="str">
        <f t="shared" si="32"/>
        <v/>
      </c>
      <c r="O113" s="57" t="str">
        <f t="shared" si="33"/>
        <v/>
      </c>
    </row>
    <row r="114" spans="1:15" ht="13.5" customHeight="1" x14ac:dyDescent="0.25">
      <c r="A114" s="55" t="str">
        <f t="shared" si="31"/>
        <v/>
      </c>
      <c r="B114" s="56" t="str">
        <f t="shared" si="20"/>
        <v/>
      </c>
      <c r="C114" s="57" t="str">
        <f t="shared" si="21"/>
        <v/>
      </c>
      <c r="D114" s="57" t="str">
        <f t="shared" si="21"/>
        <v/>
      </c>
      <c r="E114" s="57" t="str">
        <f t="shared" si="22"/>
        <v/>
      </c>
      <c r="F114" s="57" t="str">
        <f t="shared" si="23"/>
        <v/>
      </c>
      <c r="G114" s="57" t="str">
        <f t="shared" si="24"/>
        <v/>
      </c>
      <c r="H114" s="57" t="str">
        <f t="shared" si="25"/>
        <v/>
      </c>
      <c r="I114" s="77" t="str">
        <f t="shared" si="26"/>
        <v/>
      </c>
      <c r="J114" s="57" t="str">
        <f t="shared" si="27"/>
        <v/>
      </c>
      <c r="K114" s="57" t="str">
        <f t="shared" si="28"/>
        <v/>
      </c>
      <c r="L114" s="58" t="str">
        <f t="shared" si="29"/>
        <v/>
      </c>
      <c r="M114" s="55" t="str">
        <f t="shared" si="30"/>
        <v/>
      </c>
      <c r="N114" s="57" t="str">
        <f t="shared" si="32"/>
        <v/>
      </c>
      <c r="O114" s="57" t="str">
        <f t="shared" si="33"/>
        <v/>
      </c>
    </row>
    <row r="115" spans="1:15" ht="13.5" customHeight="1" x14ac:dyDescent="0.25">
      <c r="A115" s="55" t="str">
        <f t="shared" si="31"/>
        <v/>
      </c>
      <c r="B115" s="56" t="str">
        <f t="shared" si="20"/>
        <v/>
      </c>
      <c r="C115" s="57" t="str">
        <f t="shared" si="21"/>
        <v/>
      </c>
      <c r="D115" s="57" t="str">
        <f t="shared" si="21"/>
        <v/>
      </c>
      <c r="E115" s="57" t="str">
        <f t="shared" si="22"/>
        <v/>
      </c>
      <c r="F115" s="57" t="str">
        <f t="shared" si="23"/>
        <v/>
      </c>
      <c r="G115" s="57" t="str">
        <f t="shared" si="24"/>
        <v/>
      </c>
      <c r="H115" s="57" t="str">
        <f t="shared" si="25"/>
        <v/>
      </c>
      <c r="I115" s="77" t="str">
        <f t="shared" si="26"/>
        <v/>
      </c>
      <c r="J115" s="57" t="str">
        <f t="shared" si="27"/>
        <v/>
      </c>
      <c r="K115" s="57" t="str">
        <f t="shared" si="28"/>
        <v/>
      </c>
      <c r="L115" s="58" t="str">
        <f t="shared" si="29"/>
        <v/>
      </c>
      <c r="M115" s="55" t="str">
        <f t="shared" si="30"/>
        <v/>
      </c>
      <c r="N115" s="57" t="str">
        <f t="shared" si="32"/>
        <v/>
      </c>
      <c r="O115" s="57" t="str">
        <f t="shared" si="33"/>
        <v/>
      </c>
    </row>
    <row r="116" spans="1:15" ht="13.5" customHeight="1" x14ac:dyDescent="0.25">
      <c r="A116" s="55" t="str">
        <f t="shared" si="31"/>
        <v/>
      </c>
      <c r="B116" s="56" t="str">
        <f t="shared" si="20"/>
        <v/>
      </c>
      <c r="C116" s="57" t="str">
        <f t="shared" si="21"/>
        <v/>
      </c>
      <c r="D116" s="57" t="str">
        <f t="shared" si="21"/>
        <v/>
      </c>
      <c r="E116" s="57" t="str">
        <f t="shared" si="22"/>
        <v/>
      </c>
      <c r="F116" s="57" t="str">
        <f t="shared" si="23"/>
        <v/>
      </c>
      <c r="G116" s="57" t="str">
        <f t="shared" si="24"/>
        <v/>
      </c>
      <c r="H116" s="57" t="str">
        <f t="shared" si="25"/>
        <v/>
      </c>
      <c r="I116" s="77" t="str">
        <f t="shared" si="26"/>
        <v/>
      </c>
      <c r="J116" s="57" t="str">
        <f t="shared" si="27"/>
        <v/>
      </c>
      <c r="K116" s="57" t="str">
        <f t="shared" si="28"/>
        <v/>
      </c>
      <c r="L116" s="58" t="str">
        <f t="shared" si="29"/>
        <v/>
      </c>
      <c r="M116" s="55" t="str">
        <f t="shared" si="30"/>
        <v/>
      </c>
      <c r="N116" s="57" t="str">
        <f t="shared" si="32"/>
        <v/>
      </c>
      <c r="O116" s="57" t="str">
        <f t="shared" si="33"/>
        <v/>
      </c>
    </row>
    <row r="117" spans="1:15" ht="13.5" customHeight="1" x14ac:dyDescent="0.25">
      <c r="A117" s="55" t="str">
        <f t="shared" si="31"/>
        <v/>
      </c>
      <c r="B117" s="56" t="str">
        <f t="shared" si="20"/>
        <v/>
      </c>
      <c r="C117" s="57" t="str">
        <f t="shared" si="21"/>
        <v/>
      </c>
      <c r="D117" s="57" t="str">
        <f t="shared" si="21"/>
        <v/>
      </c>
      <c r="E117" s="57" t="str">
        <f t="shared" si="22"/>
        <v/>
      </c>
      <c r="F117" s="57" t="str">
        <f t="shared" si="23"/>
        <v/>
      </c>
      <c r="G117" s="57" t="str">
        <f t="shared" si="24"/>
        <v/>
      </c>
      <c r="H117" s="57" t="str">
        <f t="shared" si="25"/>
        <v/>
      </c>
      <c r="I117" s="77" t="str">
        <f t="shared" si="26"/>
        <v/>
      </c>
      <c r="J117" s="57" t="str">
        <f t="shared" si="27"/>
        <v/>
      </c>
      <c r="K117" s="57" t="str">
        <f t="shared" si="28"/>
        <v/>
      </c>
      <c r="L117" s="58" t="str">
        <f t="shared" si="29"/>
        <v/>
      </c>
      <c r="M117" s="55" t="str">
        <f t="shared" si="30"/>
        <v/>
      </c>
      <c r="N117" s="57" t="str">
        <f t="shared" si="32"/>
        <v/>
      </c>
      <c r="O117" s="57" t="str">
        <f t="shared" si="33"/>
        <v/>
      </c>
    </row>
    <row r="118" spans="1:15" ht="13.5" customHeight="1" x14ac:dyDescent="0.25">
      <c r="A118" s="55" t="str">
        <f t="shared" si="31"/>
        <v/>
      </c>
      <c r="B118" s="56" t="str">
        <f t="shared" si="20"/>
        <v/>
      </c>
      <c r="C118" s="57" t="str">
        <f t="shared" si="21"/>
        <v/>
      </c>
      <c r="D118" s="57" t="str">
        <f t="shared" si="21"/>
        <v/>
      </c>
      <c r="E118" s="57" t="str">
        <f t="shared" si="22"/>
        <v/>
      </c>
      <c r="F118" s="57" t="str">
        <f t="shared" si="23"/>
        <v/>
      </c>
      <c r="G118" s="57" t="str">
        <f t="shared" si="24"/>
        <v/>
      </c>
      <c r="H118" s="57" t="str">
        <f t="shared" si="25"/>
        <v/>
      </c>
      <c r="I118" s="77" t="str">
        <f t="shared" si="26"/>
        <v/>
      </c>
      <c r="J118" s="57" t="str">
        <f t="shared" si="27"/>
        <v/>
      </c>
      <c r="K118" s="57" t="str">
        <f t="shared" si="28"/>
        <v/>
      </c>
      <c r="L118" s="58" t="str">
        <f t="shared" si="29"/>
        <v/>
      </c>
      <c r="M118" s="55" t="str">
        <f t="shared" si="30"/>
        <v/>
      </c>
      <c r="N118" s="57" t="str">
        <f t="shared" si="32"/>
        <v/>
      </c>
      <c r="O118" s="57" t="str">
        <f t="shared" si="33"/>
        <v/>
      </c>
    </row>
    <row r="119" spans="1:15" ht="13.5" customHeight="1" x14ac:dyDescent="0.25">
      <c r="A119" s="55" t="str">
        <f t="shared" si="31"/>
        <v/>
      </c>
      <c r="B119" s="56" t="str">
        <f t="shared" si="20"/>
        <v/>
      </c>
      <c r="C119" s="57" t="str">
        <f t="shared" si="21"/>
        <v/>
      </c>
      <c r="D119" s="57" t="str">
        <f t="shared" si="21"/>
        <v/>
      </c>
      <c r="E119" s="57" t="str">
        <f t="shared" si="22"/>
        <v/>
      </c>
      <c r="F119" s="57" t="str">
        <f t="shared" si="23"/>
        <v/>
      </c>
      <c r="G119" s="57" t="str">
        <f t="shared" si="24"/>
        <v/>
      </c>
      <c r="H119" s="57" t="str">
        <f t="shared" si="25"/>
        <v/>
      </c>
      <c r="I119" s="77" t="str">
        <f t="shared" si="26"/>
        <v/>
      </c>
      <c r="J119" s="57" t="str">
        <f t="shared" si="27"/>
        <v/>
      </c>
      <c r="K119" s="57" t="str">
        <f t="shared" si="28"/>
        <v/>
      </c>
      <c r="L119" s="58" t="str">
        <f t="shared" si="29"/>
        <v/>
      </c>
      <c r="M119" s="55" t="str">
        <f t="shared" si="30"/>
        <v/>
      </c>
      <c r="N119" s="57" t="str">
        <f t="shared" si="32"/>
        <v/>
      </c>
      <c r="O119" s="57" t="str">
        <f t="shared" si="33"/>
        <v/>
      </c>
    </row>
    <row r="120" spans="1:15" ht="13.5" customHeight="1" x14ac:dyDescent="0.25">
      <c r="A120" s="55" t="str">
        <f t="shared" si="31"/>
        <v/>
      </c>
      <c r="B120" s="56" t="str">
        <f t="shared" si="20"/>
        <v/>
      </c>
      <c r="C120" s="57" t="str">
        <f t="shared" si="21"/>
        <v/>
      </c>
      <c r="D120" s="57" t="str">
        <f t="shared" si="21"/>
        <v/>
      </c>
      <c r="E120" s="57" t="str">
        <f t="shared" si="22"/>
        <v/>
      </c>
      <c r="F120" s="57" t="str">
        <f t="shared" si="23"/>
        <v/>
      </c>
      <c r="G120" s="57" t="str">
        <f t="shared" si="24"/>
        <v/>
      </c>
      <c r="H120" s="57" t="str">
        <f t="shared" si="25"/>
        <v/>
      </c>
      <c r="I120" s="77" t="str">
        <f t="shared" si="26"/>
        <v/>
      </c>
      <c r="J120" s="57" t="str">
        <f t="shared" si="27"/>
        <v/>
      </c>
      <c r="K120" s="57" t="str">
        <f t="shared" si="28"/>
        <v/>
      </c>
      <c r="L120" s="58" t="str">
        <f t="shared" si="29"/>
        <v/>
      </c>
      <c r="M120" s="55" t="str">
        <f t="shared" si="30"/>
        <v/>
      </c>
      <c r="N120" s="57" t="str">
        <f t="shared" si="32"/>
        <v/>
      </c>
      <c r="O120" s="57" t="str">
        <f t="shared" si="33"/>
        <v/>
      </c>
    </row>
    <row r="121" spans="1:15" ht="13.5" customHeight="1" x14ac:dyDescent="0.25">
      <c r="A121" s="55" t="str">
        <f t="shared" si="31"/>
        <v/>
      </c>
      <c r="B121" s="56" t="str">
        <f t="shared" si="20"/>
        <v/>
      </c>
      <c r="C121" s="57" t="str">
        <f t="shared" si="21"/>
        <v/>
      </c>
      <c r="D121" s="57" t="str">
        <f t="shared" si="21"/>
        <v/>
      </c>
      <c r="E121" s="57" t="str">
        <f t="shared" si="22"/>
        <v/>
      </c>
      <c r="F121" s="57" t="str">
        <f t="shared" si="23"/>
        <v/>
      </c>
      <c r="G121" s="57" t="str">
        <f t="shared" si="24"/>
        <v/>
      </c>
      <c r="H121" s="57" t="str">
        <f t="shared" si="25"/>
        <v/>
      </c>
      <c r="I121" s="77" t="str">
        <f t="shared" si="26"/>
        <v/>
      </c>
      <c r="J121" s="57" t="str">
        <f t="shared" si="27"/>
        <v/>
      </c>
      <c r="K121" s="57" t="str">
        <f t="shared" si="28"/>
        <v/>
      </c>
      <c r="L121" s="58" t="str">
        <f t="shared" si="29"/>
        <v/>
      </c>
      <c r="M121" s="55" t="str">
        <f t="shared" si="30"/>
        <v/>
      </c>
      <c r="N121" s="57" t="str">
        <f t="shared" si="32"/>
        <v/>
      </c>
      <c r="O121" s="57" t="str">
        <f t="shared" si="33"/>
        <v/>
      </c>
    </row>
    <row r="122" spans="1:15" ht="13.5" customHeight="1" x14ac:dyDescent="0.25">
      <c r="A122" s="55" t="str">
        <f t="shared" si="31"/>
        <v/>
      </c>
      <c r="B122" s="56" t="str">
        <f t="shared" si="20"/>
        <v/>
      </c>
      <c r="C122" s="57" t="str">
        <f t="shared" si="21"/>
        <v/>
      </c>
      <c r="D122" s="57" t="str">
        <f t="shared" si="21"/>
        <v/>
      </c>
      <c r="E122" s="57" t="str">
        <f t="shared" si="22"/>
        <v/>
      </c>
      <c r="F122" s="57" t="str">
        <f t="shared" si="23"/>
        <v/>
      </c>
      <c r="G122" s="57" t="str">
        <f t="shared" si="24"/>
        <v/>
      </c>
      <c r="H122" s="57" t="str">
        <f t="shared" si="25"/>
        <v/>
      </c>
      <c r="I122" s="77" t="str">
        <f t="shared" si="26"/>
        <v/>
      </c>
      <c r="J122" s="57" t="str">
        <f t="shared" si="27"/>
        <v/>
      </c>
      <c r="K122" s="57" t="str">
        <f t="shared" si="28"/>
        <v/>
      </c>
      <c r="L122" s="58" t="str">
        <f t="shared" si="29"/>
        <v/>
      </c>
      <c r="M122" s="55" t="str">
        <f t="shared" si="30"/>
        <v/>
      </c>
      <c r="N122" s="57" t="str">
        <f t="shared" si="32"/>
        <v/>
      </c>
      <c r="O122" s="57" t="str">
        <f t="shared" si="33"/>
        <v/>
      </c>
    </row>
    <row r="123" spans="1:15" ht="13.5" customHeight="1" x14ac:dyDescent="0.25">
      <c r="A123" s="55" t="str">
        <f t="shared" si="31"/>
        <v/>
      </c>
      <c r="B123" s="56" t="str">
        <f t="shared" si="20"/>
        <v/>
      </c>
      <c r="C123" s="57" t="str">
        <f t="shared" si="21"/>
        <v/>
      </c>
      <c r="D123" s="57" t="str">
        <f t="shared" si="21"/>
        <v/>
      </c>
      <c r="E123" s="57" t="str">
        <f t="shared" si="22"/>
        <v/>
      </c>
      <c r="F123" s="57" t="str">
        <f t="shared" si="23"/>
        <v/>
      </c>
      <c r="G123" s="57" t="str">
        <f t="shared" si="24"/>
        <v/>
      </c>
      <c r="H123" s="57" t="str">
        <f t="shared" si="25"/>
        <v/>
      </c>
      <c r="I123" s="77" t="str">
        <f t="shared" si="26"/>
        <v/>
      </c>
      <c r="J123" s="57" t="str">
        <f t="shared" si="27"/>
        <v/>
      </c>
      <c r="K123" s="57" t="str">
        <f t="shared" si="28"/>
        <v/>
      </c>
      <c r="L123" s="58" t="str">
        <f t="shared" si="29"/>
        <v/>
      </c>
      <c r="M123" s="55" t="str">
        <f t="shared" si="30"/>
        <v/>
      </c>
      <c r="N123" s="57" t="str">
        <f t="shared" si="32"/>
        <v/>
      </c>
      <c r="O123" s="57" t="str">
        <f t="shared" si="33"/>
        <v/>
      </c>
    </row>
    <row r="124" spans="1:15" ht="13.5" customHeight="1" x14ac:dyDescent="0.25">
      <c r="A124" s="55" t="str">
        <f t="shared" si="31"/>
        <v/>
      </c>
      <c r="B124" s="56" t="str">
        <f t="shared" si="20"/>
        <v/>
      </c>
      <c r="C124" s="57" t="str">
        <f t="shared" si="21"/>
        <v/>
      </c>
      <c r="D124" s="57" t="str">
        <f t="shared" si="21"/>
        <v/>
      </c>
      <c r="E124" s="57" t="str">
        <f t="shared" si="22"/>
        <v/>
      </c>
      <c r="F124" s="57" t="str">
        <f t="shared" si="23"/>
        <v/>
      </c>
      <c r="G124" s="57" t="str">
        <f t="shared" si="24"/>
        <v/>
      </c>
      <c r="H124" s="57" t="str">
        <f t="shared" si="25"/>
        <v/>
      </c>
      <c r="I124" s="77" t="str">
        <f t="shared" si="26"/>
        <v/>
      </c>
      <c r="J124" s="57" t="str">
        <f t="shared" si="27"/>
        <v/>
      </c>
      <c r="K124" s="57" t="str">
        <f t="shared" si="28"/>
        <v/>
      </c>
      <c r="L124" s="58" t="str">
        <f t="shared" si="29"/>
        <v/>
      </c>
      <c r="M124" s="55" t="str">
        <f t="shared" si="30"/>
        <v/>
      </c>
      <c r="N124" s="57" t="str">
        <f t="shared" si="32"/>
        <v/>
      </c>
      <c r="O124" s="57" t="str">
        <f t="shared" si="33"/>
        <v/>
      </c>
    </row>
    <row r="125" spans="1:15" ht="13.5" customHeight="1" x14ac:dyDescent="0.25">
      <c r="A125" s="55" t="str">
        <f t="shared" si="31"/>
        <v/>
      </c>
      <c r="B125" s="56" t="str">
        <f t="shared" si="20"/>
        <v/>
      </c>
      <c r="C125" s="57" t="str">
        <f t="shared" si="21"/>
        <v/>
      </c>
      <c r="D125" s="57" t="str">
        <f t="shared" si="21"/>
        <v/>
      </c>
      <c r="E125" s="57" t="str">
        <f t="shared" si="22"/>
        <v/>
      </c>
      <c r="F125" s="57" t="str">
        <f t="shared" si="23"/>
        <v/>
      </c>
      <c r="G125" s="57" t="str">
        <f t="shared" si="24"/>
        <v/>
      </c>
      <c r="H125" s="57" t="str">
        <f t="shared" si="25"/>
        <v/>
      </c>
      <c r="I125" s="77" t="str">
        <f t="shared" si="26"/>
        <v/>
      </c>
      <c r="J125" s="57" t="str">
        <f t="shared" si="27"/>
        <v/>
      </c>
      <c r="K125" s="57" t="str">
        <f t="shared" si="28"/>
        <v/>
      </c>
      <c r="L125" s="58" t="str">
        <f t="shared" si="29"/>
        <v/>
      </c>
      <c r="M125" s="55" t="str">
        <f t="shared" si="30"/>
        <v/>
      </c>
      <c r="N125" s="57" t="str">
        <f t="shared" si="32"/>
        <v/>
      </c>
      <c r="O125" s="57" t="str">
        <f t="shared" si="33"/>
        <v/>
      </c>
    </row>
    <row r="126" spans="1:15" ht="13.5" customHeight="1" x14ac:dyDescent="0.25">
      <c r="A126" s="55" t="str">
        <f t="shared" si="31"/>
        <v/>
      </c>
      <c r="B126" s="56" t="str">
        <f t="shared" si="20"/>
        <v/>
      </c>
      <c r="C126" s="57" t="str">
        <f t="shared" si="21"/>
        <v/>
      </c>
      <c r="D126" s="57" t="str">
        <f t="shared" si="21"/>
        <v/>
      </c>
      <c r="E126" s="57" t="str">
        <f t="shared" si="22"/>
        <v/>
      </c>
      <c r="F126" s="57" t="str">
        <f t="shared" si="23"/>
        <v/>
      </c>
      <c r="G126" s="57" t="str">
        <f t="shared" si="24"/>
        <v/>
      </c>
      <c r="H126" s="57" t="str">
        <f t="shared" si="25"/>
        <v/>
      </c>
      <c r="I126" s="77" t="str">
        <f t="shared" si="26"/>
        <v/>
      </c>
      <c r="J126" s="57" t="str">
        <f t="shared" si="27"/>
        <v/>
      </c>
      <c r="K126" s="57" t="str">
        <f t="shared" si="28"/>
        <v/>
      </c>
      <c r="L126" s="58" t="str">
        <f t="shared" si="29"/>
        <v/>
      </c>
      <c r="M126" s="55" t="str">
        <f t="shared" si="30"/>
        <v/>
      </c>
      <c r="N126" s="57" t="str">
        <f t="shared" si="32"/>
        <v/>
      </c>
      <c r="O126" s="57" t="str">
        <f t="shared" si="33"/>
        <v/>
      </c>
    </row>
    <row r="127" spans="1:15" ht="13.5" customHeight="1" x14ac:dyDescent="0.25">
      <c r="A127" s="55" t="str">
        <f t="shared" si="31"/>
        <v/>
      </c>
      <c r="B127" s="56" t="str">
        <f t="shared" si="20"/>
        <v/>
      </c>
      <c r="C127" s="57" t="str">
        <f t="shared" si="21"/>
        <v/>
      </c>
      <c r="D127" s="57" t="str">
        <f t="shared" si="21"/>
        <v/>
      </c>
      <c r="E127" s="57" t="str">
        <f t="shared" si="22"/>
        <v/>
      </c>
      <c r="F127" s="57" t="str">
        <f t="shared" si="23"/>
        <v/>
      </c>
      <c r="G127" s="57" t="str">
        <f t="shared" si="24"/>
        <v/>
      </c>
      <c r="H127" s="57" t="str">
        <f t="shared" si="25"/>
        <v/>
      </c>
      <c r="I127" s="77" t="str">
        <f t="shared" si="26"/>
        <v/>
      </c>
      <c r="J127" s="57" t="str">
        <f t="shared" si="27"/>
        <v/>
      </c>
      <c r="K127" s="57" t="str">
        <f t="shared" si="28"/>
        <v/>
      </c>
      <c r="L127" s="58" t="str">
        <f t="shared" si="29"/>
        <v/>
      </c>
      <c r="M127" s="55" t="str">
        <f t="shared" si="30"/>
        <v/>
      </c>
      <c r="N127" s="57" t="str">
        <f t="shared" si="32"/>
        <v/>
      </c>
      <c r="O127" s="57" t="str">
        <f t="shared" si="33"/>
        <v/>
      </c>
    </row>
    <row r="128" spans="1:15" ht="13.5" customHeight="1" x14ac:dyDescent="0.25">
      <c r="A128" s="55" t="str">
        <f t="shared" si="31"/>
        <v/>
      </c>
      <c r="B128" s="56" t="str">
        <f t="shared" si="20"/>
        <v/>
      </c>
      <c r="C128" s="57" t="str">
        <f t="shared" si="21"/>
        <v/>
      </c>
      <c r="D128" s="57" t="str">
        <f t="shared" si="21"/>
        <v/>
      </c>
      <c r="E128" s="57" t="str">
        <f t="shared" si="22"/>
        <v/>
      </c>
      <c r="F128" s="57" t="str">
        <f t="shared" si="23"/>
        <v/>
      </c>
      <c r="G128" s="57" t="str">
        <f t="shared" si="24"/>
        <v/>
      </c>
      <c r="H128" s="57" t="str">
        <f t="shared" si="25"/>
        <v/>
      </c>
      <c r="I128" s="77" t="str">
        <f t="shared" si="26"/>
        <v/>
      </c>
      <c r="J128" s="57" t="str">
        <f t="shared" si="27"/>
        <v/>
      </c>
      <c r="K128" s="57" t="str">
        <f t="shared" si="28"/>
        <v/>
      </c>
      <c r="L128" s="58" t="str">
        <f t="shared" si="29"/>
        <v/>
      </c>
      <c r="M128" s="55" t="str">
        <f t="shared" si="30"/>
        <v/>
      </c>
      <c r="N128" s="57" t="str">
        <f t="shared" si="32"/>
        <v/>
      </c>
      <c r="O128" s="57" t="str">
        <f t="shared" si="33"/>
        <v/>
      </c>
    </row>
    <row r="129" spans="1:15" ht="13.5" customHeight="1" x14ac:dyDescent="0.25">
      <c r="A129" s="55" t="str">
        <f t="shared" si="31"/>
        <v/>
      </c>
      <c r="B129" s="56" t="str">
        <f t="shared" si="20"/>
        <v/>
      </c>
      <c r="C129" s="57" t="str">
        <f t="shared" si="21"/>
        <v/>
      </c>
      <c r="D129" s="57" t="str">
        <f t="shared" si="21"/>
        <v/>
      </c>
      <c r="E129" s="57" t="str">
        <f t="shared" si="22"/>
        <v/>
      </c>
      <c r="F129" s="57" t="str">
        <f t="shared" si="23"/>
        <v/>
      </c>
      <c r="G129" s="57" t="str">
        <f t="shared" si="24"/>
        <v/>
      </c>
      <c r="H129" s="57" t="str">
        <f t="shared" si="25"/>
        <v/>
      </c>
      <c r="I129" s="77" t="str">
        <f t="shared" si="26"/>
        <v/>
      </c>
      <c r="J129" s="57" t="str">
        <f t="shared" si="27"/>
        <v/>
      </c>
      <c r="K129" s="57" t="str">
        <f t="shared" si="28"/>
        <v/>
      </c>
      <c r="L129" s="58" t="str">
        <f t="shared" si="29"/>
        <v/>
      </c>
      <c r="M129" s="55" t="str">
        <f t="shared" si="30"/>
        <v/>
      </c>
      <c r="N129" s="57" t="str">
        <f t="shared" si="32"/>
        <v/>
      </c>
      <c r="O129" s="57" t="str">
        <f t="shared" si="33"/>
        <v/>
      </c>
    </row>
    <row r="130" spans="1:15" ht="13.5" customHeight="1" x14ac:dyDescent="0.25">
      <c r="I130" s="78"/>
    </row>
    <row r="131" spans="1:15" ht="13.5" customHeight="1" x14ac:dyDescent="0.25">
      <c r="I131" s="78"/>
    </row>
  </sheetData>
  <sheetProtection algorithmName="SHA-512" hashValue="i4fgMnBMjwL2ZBZAAAocywmBTuvP1IuofneZtt/V0vm4cFHIQ5kAiDjVJouuXysoFAZD8Ir38eMsF1j7AgyDNw==" saltValue="1luBGxsrcPP/qQUsHoi6QQ==" spinCount="100000" sheet="1" objects="1" scenarios="1" selectLockedCells="1"/>
  <mergeCells count="16">
    <mergeCell ref="A1:L1"/>
    <mergeCell ref="A3:C3"/>
    <mergeCell ref="J3:K3"/>
    <mergeCell ref="A6:C6"/>
    <mergeCell ref="A5:C5"/>
    <mergeCell ref="J5:K5"/>
    <mergeCell ref="G5:I5"/>
    <mergeCell ref="G6:I6"/>
    <mergeCell ref="J6:K6"/>
    <mergeCell ref="M2:N2"/>
    <mergeCell ref="A2:C2"/>
    <mergeCell ref="M3:N3"/>
    <mergeCell ref="A4:C4"/>
    <mergeCell ref="G3:I3"/>
    <mergeCell ref="J4:K4"/>
    <mergeCell ref="G4:I4"/>
  </mergeCells>
  <conditionalFormatting sqref="A8:O129">
    <cfRule type="expression" dxfId="1" priority="2">
      <formula>$A8&lt;&gt;""</formula>
    </cfRule>
  </conditionalFormatting>
  <conditionalFormatting sqref="I8:I129">
    <cfRule type="expression" dxfId="0" priority="1">
      <formula>$I8&lt;&gt;""</formula>
    </cfRule>
  </conditionalFormatting>
  <printOptions horizontalCentered="1"/>
  <pageMargins left="0.25" right="0.25" top="0.5" bottom="0.25" header="0" footer="0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CA7FBF-EB32-4079-8C30-A3F03CDB4D38}">
          <x14:formula1>
            <xm:f>CAL!$I$2:$I$24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85"/>
  <sheetViews>
    <sheetView topLeftCell="A58" workbookViewId="0">
      <selection activeCell="P19" sqref="P14:P19"/>
    </sheetView>
  </sheetViews>
  <sheetFormatPr defaultRowHeight="15" x14ac:dyDescent="0.25"/>
  <cols>
    <col min="1" max="5" width="9.140625" customWidth="1"/>
    <col min="6" max="6" width="10.42578125" customWidth="1"/>
    <col min="7" max="7" width="8.28515625" customWidth="1"/>
    <col min="9" max="9" width="6.140625" bestFit="1" customWidth="1"/>
    <col min="10" max="10" width="6" bestFit="1" customWidth="1"/>
    <col min="11" max="11" width="7" bestFit="1" customWidth="1"/>
    <col min="12" max="12" width="15.42578125" bestFit="1" customWidth="1"/>
    <col min="13" max="13" width="16.85546875" bestFit="1" customWidth="1"/>
  </cols>
  <sheetData>
    <row r="1" spans="1:13" x14ac:dyDescent="0.25">
      <c r="A1" s="1" t="s">
        <v>2</v>
      </c>
      <c r="B1" s="1" t="s">
        <v>5</v>
      </c>
      <c r="F1" t="s">
        <v>14</v>
      </c>
      <c r="G1" t="s">
        <v>3</v>
      </c>
    </row>
    <row r="2" spans="1:13" x14ac:dyDescent="0.25">
      <c r="A2" s="1">
        <v>17</v>
      </c>
      <c r="B2" s="1"/>
      <c r="C2" s="1"/>
      <c r="D2" s="1">
        <v>19.28</v>
      </c>
      <c r="F2" s="3">
        <v>41640</v>
      </c>
      <c r="G2" s="2">
        <v>90.5</v>
      </c>
      <c r="I2" s="2" t="s">
        <v>45</v>
      </c>
      <c r="J2" s="2">
        <v>16400</v>
      </c>
      <c r="K2" s="2">
        <v>40500</v>
      </c>
      <c r="L2" s="2" t="s">
        <v>46</v>
      </c>
      <c r="M2" s="2" t="s">
        <v>47</v>
      </c>
    </row>
    <row r="3" spans="1:13" x14ac:dyDescent="0.25">
      <c r="A3" s="1">
        <v>18</v>
      </c>
      <c r="B3" s="1"/>
      <c r="C3" s="1"/>
      <c r="D3" s="1">
        <v>19.2</v>
      </c>
      <c r="F3" s="3">
        <v>41671</v>
      </c>
      <c r="G3" s="2">
        <v>90.5</v>
      </c>
      <c r="I3" s="2" t="s">
        <v>48</v>
      </c>
      <c r="J3" s="2">
        <v>20600</v>
      </c>
      <c r="K3" s="2">
        <v>46500</v>
      </c>
      <c r="L3" s="2" t="s">
        <v>49</v>
      </c>
      <c r="M3" s="2" t="s">
        <v>50</v>
      </c>
    </row>
    <row r="4" spans="1:13" x14ac:dyDescent="0.25">
      <c r="A4" s="1">
        <v>19</v>
      </c>
      <c r="B4" s="1"/>
      <c r="C4" s="1"/>
      <c r="D4" s="1">
        <v>19.11</v>
      </c>
      <c r="F4" s="3">
        <v>41699</v>
      </c>
      <c r="G4" s="2">
        <v>90.5</v>
      </c>
      <c r="I4" s="2" t="s">
        <v>51</v>
      </c>
      <c r="J4" s="2">
        <v>24900</v>
      </c>
      <c r="K4" s="2">
        <v>50500</v>
      </c>
      <c r="L4" s="2" t="s">
        <v>52</v>
      </c>
      <c r="M4" s="2" t="s">
        <v>53</v>
      </c>
    </row>
    <row r="5" spans="1:13" x14ac:dyDescent="0.25">
      <c r="A5" s="1">
        <v>20</v>
      </c>
      <c r="B5" s="1">
        <v>9.1880000000000006</v>
      </c>
      <c r="C5" s="1">
        <v>9.1880000000000006</v>
      </c>
      <c r="D5" s="1">
        <v>19.010000000000002</v>
      </c>
      <c r="F5" s="3">
        <v>41730</v>
      </c>
      <c r="G5" s="2">
        <v>88.4</v>
      </c>
      <c r="I5" s="2" t="s">
        <v>54</v>
      </c>
      <c r="J5" s="2">
        <v>29100</v>
      </c>
      <c r="K5" s="2">
        <v>54500</v>
      </c>
      <c r="L5" s="2" t="s">
        <v>55</v>
      </c>
      <c r="M5" s="2" t="s">
        <v>56</v>
      </c>
    </row>
    <row r="6" spans="1:13" x14ac:dyDescent="0.25">
      <c r="A6" s="1">
        <v>21</v>
      </c>
      <c r="B6" s="1">
        <v>9.1869999999999994</v>
      </c>
      <c r="C6" s="1">
        <v>9.1869999999999994</v>
      </c>
      <c r="D6" s="1">
        <v>18.91</v>
      </c>
      <c r="F6" s="3">
        <v>41760</v>
      </c>
      <c r="G6" s="2">
        <v>88.4</v>
      </c>
      <c r="I6" s="2" t="s">
        <v>57</v>
      </c>
      <c r="J6" s="2">
        <v>32900</v>
      </c>
      <c r="K6" s="2">
        <v>58000</v>
      </c>
      <c r="L6" s="2" t="s">
        <v>58</v>
      </c>
      <c r="M6" s="2" t="s">
        <v>59</v>
      </c>
    </row>
    <row r="7" spans="1:13" x14ac:dyDescent="0.25">
      <c r="A7" s="1">
        <v>22</v>
      </c>
      <c r="B7" s="1">
        <v>9.1859999999999999</v>
      </c>
      <c r="C7" s="1">
        <v>9.1859999999999999</v>
      </c>
      <c r="D7" s="1">
        <v>18.809999999999999</v>
      </c>
      <c r="F7" s="3">
        <v>41791</v>
      </c>
      <c r="G7" s="2">
        <v>88.4</v>
      </c>
      <c r="I7" s="2" t="s">
        <v>60</v>
      </c>
      <c r="J7" s="2">
        <v>36600</v>
      </c>
      <c r="K7" s="2">
        <v>62000</v>
      </c>
      <c r="L7" s="2" t="s">
        <v>61</v>
      </c>
      <c r="M7" s="2" t="s">
        <v>62</v>
      </c>
    </row>
    <row r="8" spans="1:13" x14ac:dyDescent="0.25">
      <c r="A8" s="1">
        <v>23</v>
      </c>
      <c r="B8" s="1">
        <v>9.1850000000000005</v>
      </c>
      <c r="C8" s="1">
        <v>9.1850000000000005</v>
      </c>
      <c r="D8" s="1">
        <v>18.7</v>
      </c>
      <c r="F8" s="3">
        <v>41821</v>
      </c>
      <c r="G8" s="2">
        <v>91.3</v>
      </c>
      <c r="I8" s="2" t="s">
        <v>63</v>
      </c>
      <c r="J8" s="2">
        <v>43200</v>
      </c>
      <c r="K8" s="2">
        <v>66000</v>
      </c>
      <c r="L8" s="2" t="s">
        <v>64</v>
      </c>
      <c r="M8" s="2" t="s">
        <v>65</v>
      </c>
    </row>
    <row r="9" spans="1:13" x14ac:dyDescent="0.25">
      <c r="A9" s="1">
        <v>24</v>
      </c>
      <c r="B9" s="1">
        <v>9.1839999999999993</v>
      </c>
      <c r="C9" s="1">
        <v>9.1839999999999993</v>
      </c>
      <c r="D9" s="1">
        <v>18.59</v>
      </c>
      <c r="F9" s="3">
        <v>41852</v>
      </c>
      <c r="G9" s="2">
        <v>91.3</v>
      </c>
      <c r="I9" s="2" t="s">
        <v>66</v>
      </c>
      <c r="J9" s="2">
        <v>62000</v>
      </c>
      <c r="K9" s="2">
        <v>80000</v>
      </c>
      <c r="L9" s="2" t="s">
        <v>67</v>
      </c>
      <c r="M9" s="2" t="s">
        <v>68</v>
      </c>
    </row>
    <row r="10" spans="1:13" x14ac:dyDescent="0.25">
      <c r="A10" s="1">
        <v>25</v>
      </c>
      <c r="B10" s="1">
        <v>9.1829999999999998</v>
      </c>
      <c r="C10" s="1">
        <v>9.1829999999999998</v>
      </c>
      <c r="D10" s="1">
        <v>18.47</v>
      </c>
      <c r="F10" s="3">
        <v>41883</v>
      </c>
      <c r="G10" s="2">
        <v>91.3</v>
      </c>
      <c r="I10" s="2" t="s">
        <v>69</v>
      </c>
      <c r="J10" s="2">
        <v>62000</v>
      </c>
      <c r="K10" s="2">
        <v>80000</v>
      </c>
      <c r="L10" s="2" t="s">
        <v>70</v>
      </c>
      <c r="M10" s="2" t="s">
        <v>71</v>
      </c>
    </row>
    <row r="11" spans="1:13" x14ac:dyDescent="0.25">
      <c r="A11" s="1">
        <v>26</v>
      </c>
      <c r="B11" s="1">
        <v>9.1820000000000004</v>
      </c>
      <c r="C11" s="1">
        <v>9.1820000000000004</v>
      </c>
      <c r="D11" s="1">
        <v>18.34</v>
      </c>
      <c r="F11" s="3">
        <v>41913</v>
      </c>
      <c r="G11" s="2">
        <v>98.1</v>
      </c>
      <c r="I11" s="2" t="s">
        <v>72</v>
      </c>
      <c r="J11" s="2">
        <v>75000</v>
      </c>
      <c r="K11" s="2">
        <v>100000</v>
      </c>
      <c r="L11" s="2" t="s">
        <v>73</v>
      </c>
      <c r="M11" s="2" t="s">
        <v>74</v>
      </c>
    </row>
    <row r="12" spans="1:13" x14ac:dyDescent="0.25">
      <c r="A12" s="1">
        <v>27</v>
      </c>
      <c r="B12" s="1">
        <v>9.18</v>
      </c>
      <c r="C12" s="1">
        <v>9.18</v>
      </c>
      <c r="D12" s="1">
        <v>18.21</v>
      </c>
      <c r="F12" s="3">
        <v>41944</v>
      </c>
      <c r="G12" s="2">
        <v>98.1</v>
      </c>
      <c r="I12" s="2" t="s">
        <v>75</v>
      </c>
      <c r="J12" s="2">
        <v>80000</v>
      </c>
      <c r="K12" s="2">
        <v>125000</v>
      </c>
      <c r="L12" s="2" t="s">
        <v>76</v>
      </c>
      <c r="M12" s="2" t="s">
        <v>77</v>
      </c>
    </row>
    <row r="13" spans="1:13" x14ac:dyDescent="0.25">
      <c r="A13" s="1">
        <v>28</v>
      </c>
      <c r="B13" s="1">
        <v>9.1780000000000008</v>
      </c>
      <c r="C13" s="1">
        <v>9.1780000000000008</v>
      </c>
      <c r="D13" s="1">
        <v>18.07</v>
      </c>
      <c r="F13" s="3">
        <v>41974</v>
      </c>
      <c r="G13" s="2">
        <v>98.1</v>
      </c>
      <c r="I13" s="2" t="s">
        <v>79</v>
      </c>
      <c r="J13" s="2">
        <v>7760</v>
      </c>
      <c r="K13" s="2">
        <v>13320</v>
      </c>
      <c r="L13" s="2" t="s">
        <v>90</v>
      </c>
      <c r="M13" s="2" t="s">
        <v>91</v>
      </c>
    </row>
    <row r="14" spans="1:13" x14ac:dyDescent="0.25">
      <c r="A14" s="1">
        <v>29</v>
      </c>
      <c r="B14" s="1">
        <v>9.1760000000000002</v>
      </c>
      <c r="C14" s="1">
        <v>9.1760000000000002</v>
      </c>
      <c r="D14" s="1">
        <v>17.93</v>
      </c>
      <c r="F14" s="3">
        <v>42005</v>
      </c>
      <c r="G14" s="2">
        <v>100.3</v>
      </c>
      <c r="I14" s="2" t="s">
        <v>80</v>
      </c>
      <c r="J14" s="2">
        <v>7840</v>
      </c>
      <c r="K14" s="2">
        <v>14700</v>
      </c>
      <c r="L14" s="2" t="s">
        <v>92</v>
      </c>
      <c r="M14" s="2" t="s">
        <v>93</v>
      </c>
    </row>
    <row r="15" spans="1:13" x14ac:dyDescent="0.25">
      <c r="A15" s="1">
        <v>30</v>
      </c>
      <c r="B15" s="1">
        <v>9.173</v>
      </c>
      <c r="C15" s="1">
        <v>9.173</v>
      </c>
      <c r="D15" s="1">
        <v>17.78</v>
      </c>
      <c r="F15" s="3">
        <v>42036</v>
      </c>
      <c r="G15" s="2">
        <v>100.3</v>
      </c>
      <c r="I15" s="2" t="s">
        <v>81</v>
      </c>
      <c r="J15" s="2">
        <v>7900</v>
      </c>
      <c r="K15" s="2">
        <v>14880</v>
      </c>
      <c r="L15" s="2" t="s">
        <v>94</v>
      </c>
      <c r="M15" s="2" t="s">
        <v>95</v>
      </c>
    </row>
    <row r="16" spans="1:13" x14ac:dyDescent="0.25">
      <c r="A16" s="1">
        <v>31</v>
      </c>
      <c r="B16" s="1">
        <v>9.1690000000000005</v>
      </c>
      <c r="C16" s="1">
        <v>9.1690000000000005</v>
      </c>
      <c r="D16" s="1">
        <v>17.62</v>
      </c>
      <c r="F16" s="3">
        <v>42064</v>
      </c>
      <c r="G16" s="2">
        <v>100.3</v>
      </c>
      <c r="I16" s="2" t="s">
        <v>82</v>
      </c>
      <c r="J16" s="2">
        <v>8150</v>
      </c>
      <c r="K16" s="2">
        <v>15340</v>
      </c>
      <c r="L16" s="2" t="s">
        <v>96</v>
      </c>
      <c r="M16" s="2" t="s">
        <v>97</v>
      </c>
    </row>
    <row r="17" spans="1:13" x14ac:dyDescent="0.25">
      <c r="A17" s="1">
        <v>32</v>
      </c>
      <c r="B17" s="1">
        <v>9.1639999999999997</v>
      </c>
      <c r="C17" s="1">
        <v>9.1639999999999997</v>
      </c>
      <c r="D17" s="1">
        <v>17.46</v>
      </c>
      <c r="F17" s="3">
        <v>42095</v>
      </c>
      <c r="G17" s="2">
        <v>100.5</v>
      </c>
      <c r="I17" s="2" t="s">
        <v>83</v>
      </c>
      <c r="J17" s="2">
        <v>8700</v>
      </c>
      <c r="K17" s="2">
        <v>16840</v>
      </c>
      <c r="L17" s="2" t="s">
        <v>98</v>
      </c>
      <c r="M17" s="2" t="s">
        <v>99</v>
      </c>
    </row>
    <row r="18" spans="1:13" x14ac:dyDescent="0.25">
      <c r="A18" s="1">
        <v>33</v>
      </c>
      <c r="B18" s="1">
        <v>9.1590000000000007</v>
      </c>
      <c r="C18" s="1">
        <v>9.1590000000000007</v>
      </c>
      <c r="D18" s="1">
        <v>17.29</v>
      </c>
      <c r="F18" s="3">
        <v>42125</v>
      </c>
      <c r="G18" s="2">
        <v>100.5</v>
      </c>
      <c r="I18" s="2" t="s">
        <v>84</v>
      </c>
      <c r="J18" s="2">
        <v>9020</v>
      </c>
      <c r="K18" s="2">
        <v>17430</v>
      </c>
      <c r="L18" s="2" t="s">
        <v>100</v>
      </c>
      <c r="M18" s="2" t="s">
        <v>101</v>
      </c>
    </row>
    <row r="19" spans="1:13" x14ac:dyDescent="0.25">
      <c r="A19" s="1">
        <v>34</v>
      </c>
      <c r="B19" s="1">
        <v>9.1519999999999992</v>
      </c>
      <c r="C19" s="1">
        <v>9.1519999999999992</v>
      </c>
      <c r="D19" s="1">
        <v>17.11</v>
      </c>
      <c r="F19" s="3">
        <v>42156</v>
      </c>
      <c r="G19" s="2">
        <v>100.5</v>
      </c>
      <c r="I19" s="2" t="s">
        <v>85</v>
      </c>
      <c r="J19" s="2">
        <v>10900</v>
      </c>
      <c r="K19" s="2">
        <v>20400</v>
      </c>
      <c r="L19" s="2" t="s">
        <v>102</v>
      </c>
      <c r="M19" s="2" t="s">
        <v>103</v>
      </c>
    </row>
    <row r="20" spans="1:13" x14ac:dyDescent="0.25">
      <c r="A20" s="1">
        <v>35</v>
      </c>
      <c r="B20" s="1">
        <v>9.1449999999999996</v>
      </c>
      <c r="C20" s="1">
        <v>9.1449999999999996</v>
      </c>
      <c r="D20" s="1">
        <v>16.920000000000002</v>
      </c>
      <c r="F20" s="3">
        <v>42186</v>
      </c>
      <c r="G20" s="2">
        <v>102.6</v>
      </c>
      <c r="I20" s="2" t="s">
        <v>86</v>
      </c>
      <c r="J20" s="2">
        <v>12520</v>
      </c>
      <c r="K20" s="2">
        <v>23440</v>
      </c>
      <c r="L20" s="2" t="s">
        <v>104</v>
      </c>
      <c r="M20" s="2" t="s">
        <v>105</v>
      </c>
    </row>
    <row r="21" spans="1:13" x14ac:dyDescent="0.25">
      <c r="A21" s="1">
        <v>36</v>
      </c>
      <c r="B21" s="1">
        <v>9.1359999999999992</v>
      </c>
      <c r="C21" s="1">
        <v>9.1359999999999992</v>
      </c>
      <c r="D21" s="1">
        <v>16.72</v>
      </c>
      <c r="F21" s="3">
        <v>42217</v>
      </c>
      <c r="G21" s="2">
        <v>102.6</v>
      </c>
      <c r="I21" s="2" t="s">
        <v>87</v>
      </c>
      <c r="J21" s="2">
        <v>13600</v>
      </c>
      <c r="K21" s="2">
        <v>25420</v>
      </c>
      <c r="L21" s="2" t="s">
        <v>106</v>
      </c>
      <c r="M21" s="2" t="s">
        <v>107</v>
      </c>
    </row>
    <row r="22" spans="1:13" x14ac:dyDescent="0.25">
      <c r="A22" s="1">
        <v>37</v>
      </c>
      <c r="B22" s="1">
        <v>9.1259999999999994</v>
      </c>
      <c r="C22" s="1">
        <v>9.1259999999999994</v>
      </c>
      <c r="D22" s="1">
        <v>16.52</v>
      </c>
      <c r="F22" s="3">
        <v>42248</v>
      </c>
      <c r="G22" s="2">
        <v>102.6</v>
      </c>
      <c r="I22" s="2" t="s">
        <v>88</v>
      </c>
      <c r="J22" s="2">
        <v>14900</v>
      </c>
      <c r="K22" s="2">
        <v>27850</v>
      </c>
      <c r="L22" s="2" t="s">
        <v>108</v>
      </c>
      <c r="M22" s="2" t="s">
        <v>109</v>
      </c>
    </row>
    <row r="23" spans="1:13" x14ac:dyDescent="0.25">
      <c r="A23" s="1">
        <v>38</v>
      </c>
      <c r="B23" s="1">
        <v>9.1159999999999997</v>
      </c>
      <c r="C23" s="1">
        <v>9.1159999999999997</v>
      </c>
      <c r="D23" s="1">
        <v>16.309999999999999</v>
      </c>
      <c r="F23" s="3">
        <v>42278</v>
      </c>
      <c r="G23" s="2">
        <v>107.9</v>
      </c>
      <c r="I23" s="2" t="s">
        <v>89</v>
      </c>
      <c r="J23" s="2">
        <v>16370</v>
      </c>
      <c r="K23" s="2">
        <v>30630</v>
      </c>
      <c r="L23" s="2" t="s">
        <v>110</v>
      </c>
      <c r="M23" s="2" t="s">
        <v>111</v>
      </c>
    </row>
    <row r="24" spans="1:13" x14ac:dyDescent="0.25">
      <c r="A24" s="1">
        <v>39</v>
      </c>
      <c r="B24" s="1">
        <v>9.1029999999999998</v>
      </c>
      <c r="C24" s="1">
        <v>9.1029999999999998</v>
      </c>
      <c r="D24" s="1">
        <v>16.09</v>
      </c>
      <c r="F24" s="3">
        <v>42309</v>
      </c>
      <c r="G24" s="2">
        <v>107.9</v>
      </c>
      <c r="I24" s="2" t="s">
        <v>112</v>
      </c>
      <c r="J24" s="2">
        <v>16390</v>
      </c>
      <c r="K24" s="2">
        <v>33830</v>
      </c>
      <c r="L24" s="2" t="s">
        <v>113</v>
      </c>
      <c r="M24" s="2"/>
    </row>
    <row r="25" spans="1:13" x14ac:dyDescent="0.25">
      <c r="A25" s="1">
        <v>40</v>
      </c>
      <c r="B25" s="1">
        <v>9.09</v>
      </c>
      <c r="C25" s="1">
        <v>9.09</v>
      </c>
      <c r="D25" s="1">
        <v>15.87</v>
      </c>
      <c r="F25" s="3">
        <v>42339</v>
      </c>
      <c r="G25" s="2">
        <v>107.9</v>
      </c>
    </row>
    <row r="26" spans="1:13" x14ac:dyDescent="0.25">
      <c r="A26" s="1">
        <v>41</v>
      </c>
      <c r="B26" s="1">
        <v>9.0749999999999993</v>
      </c>
      <c r="C26" s="1">
        <v>9.0749999999999993</v>
      </c>
      <c r="D26" s="1">
        <v>15.64</v>
      </c>
      <c r="F26" s="3">
        <v>42370</v>
      </c>
      <c r="G26" s="2">
        <v>112.4</v>
      </c>
    </row>
    <row r="27" spans="1:13" x14ac:dyDescent="0.25">
      <c r="A27" s="1">
        <v>42</v>
      </c>
      <c r="B27" s="1">
        <v>9.0589999999999993</v>
      </c>
      <c r="C27" s="1">
        <v>9.0589999999999993</v>
      </c>
      <c r="D27" s="1">
        <v>15.4</v>
      </c>
      <c r="F27" s="3">
        <v>42401</v>
      </c>
      <c r="G27" s="2">
        <v>112.4</v>
      </c>
    </row>
    <row r="28" spans="1:13" x14ac:dyDescent="0.25">
      <c r="A28" s="1">
        <v>43</v>
      </c>
      <c r="B28" s="1">
        <v>9.0399999999999991</v>
      </c>
      <c r="C28" s="1">
        <v>9.0399999999999991</v>
      </c>
      <c r="D28" s="1">
        <v>15.15</v>
      </c>
      <c r="F28" s="3">
        <v>42430</v>
      </c>
      <c r="G28" s="2">
        <v>112.4</v>
      </c>
    </row>
    <row r="29" spans="1:13" x14ac:dyDescent="0.25">
      <c r="A29" s="1">
        <v>44</v>
      </c>
      <c r="B29" s="1">
        <v>9.0190000000000001</v>
      </c>
      <c r="C29" s="1">
        <v>9.0190000000000001</v>
      </c>
      <c r="D29" s="1">
        <v>14.9</v>
      </c>
      <c r="F29" s="3">
        <v>42461</v>
      </c>
      <c r="G29" s="2">
        <v>112.4</v>
      </c>
    </row>
    <row r="30" spans="1:13" x14ac:dyDescent="0.25">
      <c r="A30" s="1">
        <v>45</v>
      </c>
      <c r="B30" s="1">
        <v>8.9960000000000004</v>
      </c>
      <c r="C30" s="1">
        <v>8.9960000000000004</v>
      </c>
      <c r="D30" s="1">
        <v>14.64</v>
      </c>
      <c r="F30" s="3">
        <v>42491</v>
      </c>
      <c r="G30" s="2">
        <v>112.4</v>
      </c>
    </row>
    <row r="31" spans="1:13" x14ac:dyDescent="0.25">
      <c r="A31" s="1">
        <v>46</v>
      </c>
      <c r="B31" s="1">
        <v>8.9710000000000001</v>
      </c>
      <c r="C31" s="1">
        <v>8.9710000000000001</v>
      </c>
      <c r="D31" s="1">
        <v>14.37</v>
      </c>
      <c r="F31" s="3">
        <v>42522</v>
      </c>
      <c r="G31" s="2">
        <v>112.4</v>
      </c>
    </row>
    <row r="32" spans="1:13" x14ac:dyDescent="0.25">
      <c r="A32" s="1">
        <v>47</v>
      </c>
      <c r="B32" s="1">
        <v>8.9429999999999996</v>
      </c>
      <c r="C32" s="1">
        <v>8.9429999999999996</v>
      </c>
      <c r="D32" s="1">
        <v>14.1</v>
      </c>
      <c r="F32" s="3">
        <v>42552</v>
      </c>
      <c r="G32" s="2">
        <v>114.8</v>
      </c>
    </row>
    <row r="33" spans="1:7" x14ac:dyDescent="0.25">
      <c r="A33" s="1">
        <v>48</v>
      </c>
      <c r="B33" s="1">
        <v>8.9130000000000003</v>
      </c>
      <c r="C33" s="1">
        <v>8.9130000000000003</v>
      </c>
      <c r="D33" s="1">
        <v>13.82</v>
      </c>
      <c r="F33" s="3">
        <v>42583</v>
      </c>
      <c r="G33" s="2">
        <v>114.8</v>
      </c>
    </row>
    <row r="34" spans="1:7" x14ac:dyDescent="0.25">
      <c r="A34" s="1">
        <v>49</v>
      </c>
      <c r="B34" s="1">
        <v>8.8810000000000002</v>
      </c>
      <c r="C34" s="1">
        <v>8.8810000000000002</v>
      </c>
      <c r="D34" s="1">
        <v>13.54</v>
      </c>
      <c r="F34" s="3">
        <v>42614</v>
      </c>
      <c r="G34" s="2">
        <v>114.8</v>
      </c>
    </row>
    <row r="35" spans="1:7" x14ac:dyDescent="0.25">
      <c r="A35" s="1">
        <v>50</v>
      </c>
      <c r="B35" s="1">
        <v>8.8460000000000001</v>
      </c>
      <c r="C35" s="1">
        <v>8.8460000000000001</v>
      </c>
      <c r="D35" s="1">
        <v>13.25</v>
      </c>
      <c r="F35" s="3">
        <v>42644</v>
      </c>
      <c r="G35" s="2">
        <v>120.3</v>
      </c>
    </row>
    <row r="36" spans="1:7" x14ac:dyDescent="0.25">
      <c r="A36" s="1">
        <v>51</v>
      </c>
      <c r="B36" s="1">
        <v>8.8079999999999998</v>
      </c>
      <c r="C36" s="1">
        <v>8.8079999999999998</v>
      </c>
      <c r="D36" s="1">
        <v>12.95</v>
      </c>
      <c r="F36" s="3">
        <v>42675</v>
      </c>
      <c r="G36" s="2">
        <v>120.3</v>
      </c>
    </row>
    <row r="37" spans="1:7" x14ac:dyDescent="0.25">
      <c r="A37" s="1">
        <v>52</v>
      </c>
      <c r="B37" s="1">
        <v>8.7680000000000007</v>
      </c>
      <c r="C37" s="1">
        <v>8.7680000000000007</v>
      </c>
      <c r="D37" s="1">
        <v>12.66</v>
      </c>
      <c r="F37" s="3">
        <v>42705</v>
      </c>
      <c r="G37" s="2">
        <v>120.3</v>
      </c>
    </row>
    <row r="38" spans="1:7" x14ac:dyDescent="0.25">
      <c r="A38" s="1">
        <v>53</v>
      </c>
      <c r="B38" s="1">
        <v>8.7240000000000002</v>
      </c>
      <c r="C38" s="1">
        <v>8.7240000000000002</v>
      </c>
      <c r="D38" s="1">
        <v>12.35</v>
      </c>
      <c r="F38" s="3">
        <v>42736</v>
      </c>
      <c r="G38" s="2">
        <v>119.5</v>
      </c>
    </row>
    <row r="39" spans="1:7" x14ac:dyDescent="0.25">
      <c r="A39" s="1">
        <v>54</v>
      </c>
      <c r="B39" s="1">
        <v>8.6780000000000008</v>
      </c>
      <c r="C39" s="1">
        <v>8.6780000000000008</v>
      </c>
      <c r="D39" s="1">
        <v>12.05</v>
      </c>
      <c r="F39" s="3">
        <v>42767</v>
      </c>
      <c r="G39" s="2">
        <v>119.5</v>
      </c>
    </row>
    <row r="40" spans="1:7" x14ac:dyDescent="0.25">
      <c r="A40" s="1">
        <v>55</v>
      </c>
      <c r="B40" s="1">
        <v>8.6270000000000007</v>
      </c>
      <c r="C40" s="1">
        <v>8.6270000000000007</v>
      </c>
      <c r="D40" s="1">
        <v>11.73</v>
      </c>
      <c r="F40" s="3">
        <v>42795</v>
      </c>
      <c r="G40" s="2">
        <v>119.5</v>
      </c>
    </row>
    <row r="41" spans="1:7" x14ac:dyDescent="0.25">
      <c r="A41" s="1">
        <v>56</v>
      </c>
      <c r="B41" s="1">
        <v>8.5719999999999992</v>
      </c>
      <c r="C41" s="1">
        <v>8.5719999999999992</v>
      </c>
      <c r="D41" s="1">
        <v>11.42</v>
      </c>
      <c r="F41" s="3">
        <v>42826</v>
      </c>
      <c r="G41" s="2">
        <v>117.1</v>
      </c>
    </row>
    <row r="42" spans="1:7" x14ac:dyDescent="0.25">
      <c r="A42" s="1">
        <v>57</v>
      </c>
      <c r="B42" s="1">
        <v>8.5120000000000005</v>
      </c>
      <c r="C42" s="1">
        <v>8.5120000000000005</v>
      </c>
      <c r="D42" s="1">
        <v>11.1</v>
      </c>
      <c r="F42" s="3">
        <v>42856</v>
      </c>
      <c r="G42" s="2">
        <v>117.1</v>
      </c>
    </row>
    <row r="43" spans="1:7" x14ac:dyDescent="0.25">
      <c r="A43" s="1">
        <v>58</v>
      </c>
      <c r="B43" s="1">
        <v>8.4459999999999997</v>
      </c>
      <c r="C43" s="1">
        <v>8.4459999999999997</v>
      </c>
      <c r="D43" s="1">
        <v>10.78</v>
      </c>
      <c r="F43" s="3">
        <v>42887</v>
      </c>
      <c r="G43" s="2">
        <v>117.1</v>
      </c>
    </row>
    <row r="44" spans="1:7" x14ac:dyDescent="0.25">
      <c r="A44" s="1">
        <v>59</v>
      </c>
      <c r="B44" s="1">
        <v>8.3710000000000004</v>
      </c>
      <c r="C44" s="1">
        <v>8.3710000000000004</v>
      </c>
      <c r="D44" s="1">
        <v>10.46</v>
      </c>
      <c r="F44" s="3">
        <v>42917</v>
      </c>
      <c r="G44" s="2">
        <v>119</v>
      </c>
    </row>
    <row r="45" spans="1:7" x14ac:dyDescent="0.25">
      <c r="A45" s="1">
        <v>60</v>
      </c>
      <c r="B45" s="1">
        <v>8.2870000000000008</v>
      </c>
      <c r="C45" s="1">
        <v>8.2870000000000008</v>
      </c>
      <c r="D45" s="1">
        <v>10.130000000000001</v>
      </c>
      <c r="F45" s="3">
        <v>42948</v>
      </c>
      <c r="G45" s="2">
        <v>119</v>
      </c>
    </row>
    <row r="46" spans="1:7" x14ac:dyDescent="0.25">
      <c r="A46" s="1">
        <v>61</v>
      </c>
      <c r="B46" s="1">
        <v>8.1940000000000008</v>
      </c>
      <c r="C46" s="1">
        <v>8.1940000000000008</v>
      </c>
      <c r="D46" s="1">
        <v>9.81</v>
      </c>
      <c r="F46" s="3">
        <v>42979</v>
      </c>
      <c r="G46" s="2">
        <v>119</v>
      </c>
    </row>
    <row r="47" spans="1:7" x14ac:dyDescent="0.25">
      <c r="A47" s="1">
        <v>62</v>
      </c>
      <c r="B47" s="1">
        <v>8.093</v>
      </c>
      <c r="C47" s="1">
        <v>8.093</v>
      </c>
      <c r="D47" s="1">
        <v>9.48</v>
      </c>
      <c r="F47" s="3">
        <v>43009</v>
      </c>
      <c r="G47" s="2">
        <v>124.3</v>
      </c>
    </row>
    <row r="48" spans="1:7" x14ac:dyDescent="0.25">
      <c r="A48" s="1">
        <v>63</v>
      </c>
      <c r="B48" s="1">
        <v>7.9820000000000002</v>
      </c>
      <c r="C48" s="1">
        <v>7.9820000000000002</v>
      </c>
      <c r="D48" s="1">
        <v>9.15</v>
      </c>
      <c r="F48" s="3">
        <v>43040</v>
      </c>
      <c r="G48" s="2">
        <v>124.3</v>
      </c>
    </row>
    <row r="49" spans="1:7" x14ac:dyDescent="0.25">
      <c r="A49" s="1">
        <v>64</v>
      </c>
      <c r="B49" s="1">
        <v>7.8620000000000001</v>
      </c>
      <c r="C49" s="1">
        <v>7.8620000000000001</v>
      </c>
      <c r="D49" s="1">
        <v>8.82</v>
      </c>
      <c r="F49" s="3">
        <v>43070</v>
      </c>
      <c r="G49" s="2">
        <v>124.3</v>
      </c>
    </row>
    <row r="50" spans="1:7" x14ac:dyDescent="0.25">
      <c r="A50" s="1">
        <v>65</v>
      </c>
      <c r="B50" s="1">
        <v>7.7309999999999999</v>
      </c>
      <c r="C50" s="1">
        <v>7.7309999999999999</v>
      </c>
      <c r="D50" s="1">
        <v>8.5</v>
      </c>
      <c r="F50" s="3">
        <v>43101</v>
      </c>
      <c r="G50" s="2">
        <v>126.9</v>
      </c>
    </row>
    <row r="51" spans="1:7" x14ac:dyDescent="0.25">
      <c r="A51" s="1">
        <v>66</v>
      </c>
      <c r="B51" s="1">
        <v>7.5910000000000002</v>
      </c>
      <c r="C51" s="1">
        <v>7.5910000000000002</v>
      </c>
      <c r="D51" s="1">
        <v>8.17</v>
      </c>
      <c r="F51" s="3">
        <v>43132</v>
      </c>
      <c r="G51" s="2">
        <v>126.9</v>
      </c>
    </row>
    <row r="52" spans="1:7" x14ac:dyDescent="0.25">
      <c r="A52" s="1">
        <v>66</v>
      </c>
      <c r="B52" s="1">
        <v>7.431</v>
      </c>
      <c r="C52" s="1">
        <v>7.431</v>
      </c>
      <c r="D52" s="1">
        <v>7.85</v>
      </c>
      <c r="F52" s="3">
        <v>43160</v>
      </c>
      <c r="G52" s="2">
        <v>126.9</v>
      </c>
    </row>
    <row r="53" spans="1:7" x14ac:dyDescent="0.25">
      <c r="A53" s="1">
        <v>68</v>
      </c>
      <c r="B53" s="1">
        <v>7.2619999999999996</v>
      </c>
      <c r="C53" s="1">
        <v>7.2619999999999996</v>
      </c>
      <c r="D53" s="1">
        <v>7.53</v>
      </c>
      <c r="F53" s="3">
        <v>43191</v>
      </c>
      <c r="G53" s="2">
        <v>127.2</v>
      </c>
    </row>
    <row r="54" spans="1:7" x14ac:dyDescent="0.25">
      <c r="A54" s="1">
        <v>69</v>
      </c>
      <c r="B54" s="1">
        <v>7.0830000000000002</v>
      </c>
      <c r="C54" s="1">
        <v>7.0830000000000002</v>
      </c>
      <c r="D54" s="1">
        <v>7.22</v>
      </c>
      <c r="F54" s="3">
        <v>43221</v>
      </c>
      <c r="G54" s="2">
        <v>127.2</v>
      </c>
    </row>
    <row r="55" spans="1:7" x14ac:dyDescent="0.25">
      <c r="A55" s="1">
        <v>70</v>
      </c>
      <c r="B55" s="1">
        <v>6.8970000000000002</v>
      </c>
      <c r="C55" s="1">
        <v>6.8970000000000002</v>
      </c>
      <c r="D55" s="1">
        <v>6.91</v>
      </c>
      <c r="F55" s="3">
        <v>43252</v>
      </c>
      <c r="G55" s="2">
        <v>127.2</v>
      </c>
    </row>
    <row r="56" spans="1:7" x14ac:dyDescent="0.25">
      <c r="A56" s="1">
        <v>71</v>
      </c>
      <c r="B56" s="1">
        <v>6.7030000000000003</v>
      </c>
      <c r="C56" s="1">
        <v>6.7030000000000003</v>
      </c>
      <c r="D56" s="1">
        <v>6.6</v>
      </c>
      <c r="F56" s="3">
        <v>43282</v>
      </c>
      <c r="G56" s="2">
        <v>128</v>
      </c>
    </row>
    <row r="57" spans="1:7" x14ac:dyDescent="0.25">
      <c r="A57" s="1">
        <v>72</v>
      </c>
      <c r="B57" s="1">
        <v>6.5019999999999998</v>
      </c>
      <c r="C57" s="1">
        <v>6.5019999999999998</v>
      </c>
      <c r="D57" s="1">
        <v>6.3</v>
      </c>
      <c r="F57" s="3">
        <v>43313</v>
      </c>
      <c r="G57" s="2">
        <v>128</v>
      </c>
    </row>
    <row r="58" spans="1:7" x14ac:dyDescent="0.25">
      <c r="A58" s="1">
        <v>73</v>
      </c>
      <c r="B58" s="1">
        <v>6.2960000000000003</v>
      </c>
      <c r="C58" s="1">
        <v>6.2960000000000003</v>
      </c>
      <c r="D58" s="1">
        <v>6.01</v>
      </c>
      <c r="F58" s="3">
        <v>43344</v>
      </c>
      <c r="G58" s="2">
        <v>128</v>
      </c>
    </row>
    <row r="59" spans="1:7" x14ac:dyDescent="0.25">
      <c r="A59" s="1">
        <v>74</v>
      </c>
      <c r="B59" s="1">
        <v>6.085</v>
      </c>
      <c r="C59" s="1">
        <v>6.085</v>
      </c>
      <c r="D59" s="1">
        <v>5.72</v>
      </c>
      <c r="F59" s="3">
        <v>43374</v>
      </c>
      <c r="G59" s="2">
        <v>135.6</v>
      </c>
    </row>
    <row r="60" spans="1:7" x14ac:dyDescent="0.25">
      <c r="A60" s="1">
        <v>75</v>
      </c>
      <c r="B60" s="1">
        <v>5.8719999999999999</v>
      </c>
      <c r="C60" s="1">
        <v>5.8719999999999999</v>
      </c>
      <c r="D60" s="1">
        <v>5.44</v>
      </c>
      <c r="F60" s="3">
        <v>43405</v>
      </c>
      <c r="G60" s="2">
        <v>135.6</v>
      </c>
    </row>
    <row r="61" spans="1:7" x14ac:dyDescent="0.25">
      <c r="A61" s="1">
        <v>76</v>
      </c>
      <c r="B61" s="1">
        <v>5.657</v>
      </c>
      <c r="C61" s="1">
        <v>5.657</v>
      </c>
      <c r="D61" s="1">
        <v>5.17</v>
      </c>
      <c r="F61" s="3">
        <v>43435</v>
      </c>
      <c r="G61" s="2">
        <v>135.6</v>
      </c>
    </row>
    <row r="62" spans="1:7" x14ac:dyDescent="0.25">
      <c r="A62" s="1">
        <v>77</v>
      </c>
      <c r="B62" s="1">
        <v>5.4429999999999996</v>
      </c>
      <c r="C62" s="1">
        <v>5.4429999999999996</v>
      </c>
      <c r="D62" s="1">
        <v>4.9000000000000004</v>
      </c>
      <c r="F62" s="3">
        <v>43466</v>
      </c>
      <c r="G62" s="2">
        <v>138.80000000000001</v>
      </c>
    </row>
    <row r="63" spans="1:7" x14ac:dyDescent="0.25">
      <c r="A63" s="1">
        <v>78</v>
      </c>
      <c r="B63" s="1">
        <v>5.2290000000000001</v>
      </c>
      <c r="C63" s="1">
        <v>5.2290000000000001</v>
      </c>
      <c r="D63" s="1">
        <v>4.6500000000000004</v>
      </c>
      <c r="F63" s="3">
        <v>43497</v>
      </c>
      <c r="G63" s="2">
        <v>138.80000000000001</v>
      </c>
    </row>
    <row r="64" spans="1:7" x14ac:dyDescent="0.25">
      <c r="A64" s="1">
        <v>79</v>
      </c>
      <c r="B64" s="1">
        <v>5.0179999999999998</v>
      </c>
      <c r="C64" s="1">
        <v>5.0179999999999998</v>
      </c>
      <c r="D64" s="1">
        <v>4.4000000000000004</v>
      </c>
      <c r="F64" s="3">
        <v>43525</v>
      </c>
      <c r="G64" s="2">
        <v>138.80000000000001</v>
      </c>
    </row>
    <row r="65" spans="1:8" x14ac:dyDescent="0.25">
      <c r="A65" s="1">
        <v>80</v>
      </c>
      <c r="B65" s="1">
        <v>4.8120000000000003</v>
      </c>
      <c r="C65" s="1">
        <v>4.8120000000000003</v>
      </c>
      <c r="D65" s="1">
        <v>4.17</v>
      </c>
      <c r="F65" s="3">
        <v>43556</v>
      </c>
      <c r="G65" s="2">
        <v>141.4</v>
      </c>
    </row>
    <row r="66" spans="1:8" x14ac:dyDescent="0.25">
      <c r="A66" s="1">
        <v>81</v>
      </c>
      <c r="B66" s="1">
        <v>4.6109999999999998</v>
      </c>
      <c r="C66" s="1">
        <v>4.6109999999999998</v>
      </c>
      <c r="D66" s="1">
        <v>3.94</v>
      </c>
      <c r="F66" s="3">
        <v>43586</v>
      </c>
      <c r="G66" s="2">
        <v>141.4</v>
      </c>
    </row>
    <row r="67" spans="1:8" x14ac:dyDescent="0.25">
      <c r="A67" s="1">
        <v>82</v>
      </c>
      <c r="D67" s="1">
        <v>3.72</v>
      </c>
      <c r="F67" s="3">
        <v>43617</v>
      </c>
      <c r="G67" s="2">
        <v>141.4</v>
      </c>
    </row>
    <row r="68" spans="1:8" x14ac:dyDescent="0.25">
      <c r="A68" s="1">
        <v>83</v>
      </c>
      <c r="D68" s="1">
        <v>3.52</v>
      </c>
      <c r="F68" s="3">
        <v>43647</v>
      </c>
      <c r="G68" s="2">
        <v>146.69999999999999</v>
      </c>
    </row>
    <row r="69" spans="1:8" x14ac:dyDescent="0.25">
      <c r="A69" s="1">
        <v>84</v>
      </c>
      <c r="D69" s="1">
        <v>3.32</v>
      </c>
      <c r="F69" s="3">
        <v>43678</v>
      </c>
      <c r="G69" s="2">
        <v>146.69999999999999</v>
      </c>
    </row>
    <row r="70" spans="1:8" x14ac:dyDescent="0.25">
      <c r="A70" s="1">
        <v>85</v>
      </c>
      <c r="D70" s="1">
        <v>3.13</v>
      </c>
      <c r="F70" s="3">
        <v>43709</v>
      </c>
      <c r="G70" s="2">
        <v>146.69999999999999</v>
      </c>
    </row>
    <row r="71" spans="1:8" x14ac:dyDescent="0.25">
      <c r="F71" s="3">
        <v>43739</v>
      </c>
      <c r="G71" s="2">
        <v>152</v>
      </c>
    </row>
    <row r="72" spans="1:8" x14ac:dyDescent="0.25">
      <c r="F72" s="3">
        <v>43770</v>
      </c>
      <c r="G72" s="2">
        <v>152</v>
      </c>
    </row>
    <row r="73" spans="1:8" x14ac:dyDescent="0.25">
      <c r="F73" s="3">
        <v>43800</v>
      </c>
      <c r="G73" s="2">
        <v>152</v>
      </c>
    </row>
    <row r="74" spans="1:8" x14ac:dyDescent="0.25">
      <c r="F74" s="36">
        <v>43831</v>
      </c>
      <c r="G74" s="37">
        <v>154.9</v>
      </c>
    </row>
    <row r="75" spans="1:8" x14ac:dyDescent="0.25">
      <c r="F75" s="3">
        <v>43862</v>
      </c>
      <c r="G75" s="2">
        <v>154.9</v>
      </c>
    </row>
    <row r="76" spans="1:8" x14ac:dyDescent="0.25">
      <c r="F76" s="3">
        <v>43891</v>
      </c>
      <c r="G76" s="2">
        <v>154.9</v>
      </c>
    </row>
    <row r="77" spans="1:8" x14ac:dyDescent="0.25">
      <c r="F77" s="3">
        <v>43922</v>
      </c>
      <c r="G77" s="2">
        <f>G76+H77</f>
        <v>157.4</v>
      </c>
      <c r="H77">
        <v>2.5</v>
      </c>
    </row>
    <row r="78" spans="1:8" x14ac:dyDescent="0.25">
      <c r="F78" s="3">
        <v>43952</v>
      </c>
      <c r="G78" s="2">
        <f t="shared" ref="G78:G85" si="0">G77+H78</f>
        <v>157.4</v>
      </c>
    </row>
    <row r="79" spans="1:8" x14ac:dyDescent="0.25">
      <c r="F79" s="3">
        <v>43983</v>
      </c>
      <c r="G79" s="2">
        <f t="shared" si="0"/>
        <v>157.4</v>
      </c>
    </row>
    <row r="80" spans="1:8" x14ac:dyDescent="0.25">
      <c r="F80" s="3">
        <v>44013</v>
      </c>
      <c r="G80" s="2">
        <f t="shared" si="0"/>
        <v>159.9</v>
      </c>
      <c r="H80">
        <v>2.5</v>
      </c>
    </row>
    <row r="81" spans="6:8" x14ac:dyDescent="0.25">
      <c r="F81" s="3">
        <v>44044</v>
      </c>
      <c r="G81" s="2">
        <f t="shared" si="0"/>
        <v>159.9</v>
      </c>
    </row>
    <row r="82" spans="6:8" x14ac:dyDescent="0.25">
      <c r="F82" s="3">
        <v>44075</v>
      </c>
      <c r="G82" s="2">
        <f t="shared" si="0"/>
        <v>159.9</v>
      </c>
    </row>
    <row r="83" spans="6:8" x14ac:dyDescent="0.25">
      <c r="F83" s="3">
        <v>44105</v>
      </c>
      <c r="G83" s="2">
        <f t="shared" si="0"/>
        <v>162.4</v>
      </c>
      <c r="H83">
        <v>2.5</v>
      </c>
    </row>
    <row r="84" spans="6:8" x14ac:dyDescent="0.25">
      <c r="F84" s="3">
        <v>44136</v>
      </c>
      <c r="G84" s="2">
        <f t="shared" si="0"/>
        <v>162.4</v>
      </c>
    </row>
    <row r="85" spans="6:8" x14ac:dyDescent="0.25">
      <c r="F85" s="3">
        <v>44166</v>
      </c>
      <c r="G85" s="2">
        <f t="shared" si="0"/>
        <v>162.4</v>
      </c>
    </row>
  </sheetData>
  <sheetProtection algorithmName="SHA-512" hashValue="qA+WlZ0pWNmkzy/qM6bvTpm2cC8GdUouucmHPzCKmEnH58rKWzapZn4FIzjBCJ3c6WpfaIcJWXHAH/yoC2mO7A==" saltValue="joYjx6wfOP6SKow2WZnos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MAIN</vt:lpstr>
      <vt:lpstr>BAL SAL</vt:lpstr>
      <vt:lpstr>CAL</vt:lpstr>
      <vt:lpstr>'BAL SAL'!Print_Area</vt:lpstr>
      <vt:lpstr>MAIN!Print_Area</vt:lpstr>
      <vt:lpstr>'BAL SAL'!Print_Titles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</dc:creator>
  <cp:lastModifiedBy>MKM</cp:lastModifiedBy>
  <cp:lastPrinted>2019-11-05T07:26:29Z</cp:lastPrinted>
  <dcterms:created xsi:type="dcterms:W3CDTF">2014-02-02T14:46:51Z</dcterms:created>
  <dcterms:modified xsi:type="dcterms:W3CDTF">2019-11-09T17:14:37Z</dcterms:modified>
</cp:coreProperties>
</file>